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INFORMACION TRIMESTRAL 2020\2DO TRIMESTRE\"/>
    </mc:Choice>
  </mc:AlternateContent>
  <xr:revisionPtr revIDLastSave="0" documentId="13_ncr:1_{20372528-7878-4853-B003-DEC5B3516A7A}" xr6:coauthVersionLast="46" xr6:coauthVersionMax="46" xr10:uidLastSave="{00000000-0000-0000-0000-000000000000}"/>
  <bookViews>
    <workbookView xWindow="-120" yWindow="-120" windowWidth="29040" windowHeight="15840" activeTab="16" xr2:uid="{00000000-000D-0000-FFFF-FFFF00000000}"/>
  </bookViews>
  <sheets>
    <sheet name="1" sheetId="204" r:id="rId1"/>
    <sheet name="2" sheetId="201" r:id="rId2"/>
    <sheet name="3" sheetId="202" r:id="rId3"/>
    <sheet name="4" sheetId="211" r:id="rId4"/>
    <sheet name="5" sheetId="207" r:id="rId5"/>
    <sheet name="6" sheetId="208" r:id="rId6"/>
    <sheet name="7" sheetId="200" r:id="rId7"/>
    <sheet name="8" sheetId="206" r:id="rId8"/>
    <sheet name="9" sheetId="199" r:id="rId9"/>
    <sheet name="10" sheetId="219" r:id="rId10"/>
    <sheet name="11" sheetId="212" r:id="rId11"/>
    <sheet name="12" sheetId="213" r:id="rId12"/>
    <sheet name="13" sheetId="198" r:id="rId13"/>
    <sheet name="14" sheetId="218" r:id="rId14"/>
    <sheet name="15" sheetId="214" r:id="rId15"/>
    <sheet name="16" sheetId="216" r:id="rId16"/>
    <sheet name="17" sheetId="220" r:id="rId17"/>
  </sheets>
  <externalReferences>
    <externalReference r:id="rId18"/>
    <externalReference r:id="rId1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0" i="220" l="1"/>
  <c r="Z20" i="220"/>
  <c r="G19" i="220"/>
  <c r="G18" i="220"/>
  <c r="G17" i="220"/>
  <c r="G16" i="220"/>
  <c r="F17" i="220"/>
  <c r="Z19" i="216"/>
  <c r="Z17" i="216"/>
  <c r="Z16" i="216"/>
  <c r="Z15" i="216"/>
  <c r="G28" i="218"/>
  <c r="F28" i="218"/>
  <c r="AA24" i="213"/>
  <c r="Z24" i="213"/>
  <c r="G21" i="213"/>
  <c r="F21" i="213"/>
  <c r="AA23" i="212"/>
  <c r="Z23" i="212"/>
  <c r="F19" i="211" l="1"/>
  <c r="F18" i="211"/>
  <c r="F17" i="211"/>
  <c r="G28" i="206" l="1"/>
  <c r="F28" i="206"/>
  <c r="AA21" i="208"/>
  <c r="Z21" i="208"/>
  <c r="AA20" i="207"/>
  <c r="Z20" i="207"/>
  <c r="E21" i="208" l="1"/>
  <c r="G20" i="208"/>
  <c r="F20" i="208"/>
  <c r="G19" i="208"/>
  <c r="F19" i="208"/>
  <c r="G18" i="208"/>
  <c r="F18" i="208"/>
  <c r="G17" i="208"/>
  <c r="F17" i="208"/>
  <c r="G16" i="208"/>
  <c r="F16" i="208"/>
  <c r="E20" i="207" l="1"/>
  <c r="G19" i="207"/>
  <c r="F19" i="207"/>
  <c r="G18" i="207"/>
  <c r="F18" i="207"/>
  <c r="G17" i="207"/>
  <c r="F17" i="207"/>
  <c r="E47" i="200" l="1"/>
  <c r="G46" i="200"/>
  <c r="F46" i="200"/>
  <c r="I45" i="200"/>
  <c r="G45" i="200"/>
  <c r="F45" i="200"/>
  <c r="I44" i="200"/>
  <c r="G44" i="200"/>
  <c r="F44" i="200"/>
  <c r="I43" i="200"/>
  <c r="G43" i="200"/>
  <c r="F43" i="200"/>
  <c r="I42" i="200"/>
  <c r="G42" i="200"/>
  <c r="F42" i="200"/>
  <c r="I41" i="200"/>
  <c r="G41" i="200"/>
  <c r="F41" i="200"/>
  <c r="I40" i="200"/>
  <c r="G40" i="200"/>
  <c r="F40" i="200"/>
  <c r="I39" i="200"/>
  <c r="H39" i="200"/>
  <c r="H47" i="200" s="1"/>
  <c r="G39" i="200"/>
  <c r="F39" i="200"/>
  <c r="I38" i="200"/>
  <c r="G38" i="200"/>
  <c r="F38" i="200"/>
  <c r="I37" i="200"/>
  <c r="G37" i="200"/>
  <c r="F37" i="200"/>
  <c r="I36" i="200"/>
  <c r="G36" i="200"/>
  <c r="F36" i="200"/>
  <c r="I35" i="200"/>
  <c r="G35" i="200"/>
  <c r="F35" i="200"/>
  <c r="G34" i="200"/>
  <c r="F34" i="200"/>
  <c r="G33" i="200"/>
  <c r="F33" i="200"/>
  <c r="I32" i="200"/>
  <c r="G32" i="200"/>
  <c r="F32" i="200"/>
  <c r="I31" i="200"/>
  <c r="G31" i="200"/>
  <c r="F31" i="200"/>
  <c r="I30" i="200"/>
  <c r="G30" i="200"/>
  <c r="F30" i="200"/>
  <c r="I29" i="200"/>
  <c r="G29" i="200"/>
  <c r="F29" i="200"/>
  <c r="I28" i="200"/>
  <c r="G28" i="200"/>
  <c r="F28" i="200"/>
  <c r="G27" i="200"/>
  <c r="F27" i="200"/>
  <c r="G26" i="200"/>
  <c r="F26" i="200"/>
  <c r="G25" i="200"/>
  <c r="F25" i="200"/>
  <c r="G24" i="200"/>
  <c r="F24" i="200"/>
  <c r="G23" i="200"/>
  <c r="F23" i="200"/>
  <c r="G22" i="200"/>
  <c r="F22" i="200"/>
  <c r="G21" i="200"/>
  <c r="F21" i="200"/>
  <c r="I20" i="200"/>
  <c r="I47" i="200" s="1"/>
  <c r="G20" i="200"/>
  <c r="F20" i="200"/>
  <c r="G19" i="200"/>
  <c r="F19" i="200"/>
  <c r="G18" i="200"/>
  <c r="F18" i="200"/>
  <c r="G17" i="200"/>
  <c r="F17" i="200"/>
  <c r="G16" i="200"/>
  <c r="G47" i="200" s="1"/>
  <c r="F16" i="200"/>
  <c r="F47" i="200" l="1"/>
  <c r="AA64" i="202"/>
  <c r="Z64" i="202"/>
  <c r="G64" i="202"/>
  <c r="F64" i="202"/>
  <c r="F20" i="220" l="1"/>
  <c r="F21" i="220" s="1"/>
  <c r="E20" i="220"/>
  <c r="G24" i="213" l="1"/>
  <c r="F24" i="213"/>
  <c r="E24" i="213"/>
  <c r="AA48" i="206" l="1"/>
  <c r="Z48" i="206"/>
  <c r="G48" i="206"/>
  <c r="F48" i="206"/>
  <c r="E48" i="206"/>
  <c r="E23" i="212" l="1"/>
  <c r="AA20" i="211" l="1"/>
  <c r="Z20" i="211"/>
  <c r="Z19" i="204" l="1"/>
  <c r="Z26" i="204" l="1"/>
  <c r="Z24" i="204"/>
  <c r="Z18" i="204"/>
  <c r="Z17" i="204"/>
  <c r="G20" i="211" l="1"/>
  <c r="E20" i="211"/>
  <c r="AA27" i="218" l="1"/>
  <c r="Z27" i="218"/>
  <c r="G27" i="218"/>
  <c r="F27" i="218"/>
  <c r="AA26" i="218"/>
  <c r="Z26" i="218"/>
  <c r="G26" i="218"/>
  <c r="F26" i="218"/>
  <c r="AA25" i="218"/>
  <c r="Z25" i="218"/>
  <c r="G25" i="218"/>
  <c r="F25" i="218"/>
  <c r="AA24" i="218"/>
  <c r="Z24" i="218"/>
  <c r="G24" i="218"/>
  <c r="F24" i="218"/>
  <c r="AA23" i="218"/>
  <c r="Z23" i="218"/>
  <c r="G23" i="218"/>
  <c r="F23" i="218"/>
  <c r="AA22" i="218"/>
  <c r="Z22" i="218"/>
  <c r="G22" i="218"/>
  <c r="F22" i="218"/>
  <c r="AA21" i="218"/>
  <c r="Z21" i="218"/>
  <c r="G21" i="218"/>
  <c r="F21" i="218"/>
  <c r="AA20" i="218"/>
  <c r="Z20" i="218"/>
  <c r="G20" i="218"/>
  <c r="F20" i="218"/>
  <c r="AA19" i="218"/>
  <c r="Z19" i="218"/>
  <c r="G19" i="218"/>
  <c r="F19" i="218"/>
  <c r="AA18" i="218"/>
  <c r="Z18" i="218"/>
  <c r="G18" i="218"/>
  <c r="F18" i="218"/>
  <c r="AA17" i="218"/>
  <c r="Z17" i="218"/>
  <c r="G17" i="218"/>
  <c r="F17" i="218"/>
  <c r="AA28" i="218" l="1"/>
  <c r="Z28" i="218"/>
  <c r="AA17" i="199"/>
  <c r="Z17" i="199"/>
  <c r="E17" i="199"/>
  <c r="G16" i="199"/>
  <c r="F16" i="199"/>
  <c r="G15" i="199"/>
  <c r="F15" i="199"/>
  <c r="AA19" i="198"/>
  <c r="Z19" i="198"/>
  <c r="E19" i="198"/>
  <c r="G18" i="198"/>
  <c r="F18" i="198"/>
  <c r="G17" i="198"/>
  <c r="F17" i="198"/>
  <c r="G16" i="198"/>
  <c r="F16" i="198"/>
  <c r="G15" i="198"/>
  <c r="F15" i="198"/>
  <c r="AA22" i="214"/>
  <c r="Z22" i="214"/>
  <c r="E22" i="214"/>
  <c r="G21" i="214"/>
  <c r="F21" i="214"/>
  <c r="G20" i="214"/>
  <c r="F20" i="214"/>
  <c r="G19" i="214"/>
  <c r="F19" i="214"/>
  <c r="G18" i="214"/>
  <c r="F18" i="214"/>
  <c r="G17" i="214"/>
  <c r="F17" i="214"/>
  <c r="G16" i="214"/>
  <c r="F16" i="214"/>
  <c r="G24" i="219" l="1"/>
  <c r="G23" i="219"/>
  <c r="G22" i="219"/>
  <c r="G21" i="219"/>
  <c r="G20" i="219"/>
  <c r="G19" i="219"/>
  <c r="G18" i="219"/>
  <c r="G17" i="219"/>
  <c r="G16" i="219"/>
  <c r="G15" i="219"/>
  <c r="G14" i="219"/>
  <c r="G13" i="219"/>
  <c r="F24" i="219"/>
  <c r="F23" i="219"/>
  <c r="F22" i="219"/>
  <c r="F21" i="219"/>
  <c r="F20" i="219"/>
  <c r="F19" i="219"/>
  <c r="F18" i="219"/>
  <c r="F17" i="219"/>
  <c r="F16" i="219"/>
  <c r="F15" i="219"/>
  <c r="F14" i="219"/>
  <c r="G22" i="216" l="1"/>
  <c r="G21" i="216"/>
  <c r="G20" i="216"/>
  <c r="G19" i="216"/>
  <c r="G18" i="216"/>
  <c r="G17" i="216"/>
  <c r="G16" i="216"/>
  <c r="G15" i="216"/>
  <c r="F22" i="216"/>
  <c r="F21" i="216"/>
  <c r="F20" i="216"/>
  <c r="F19" i="216"/>
  <c r="F18" i="216"/>
  <c r="F17" i="216"/>
  <c r="F16" i="216"/>
  <c r="F15" i="216"/>
  <c r="G22" i="201"/>
  <c r="G21" i="201"/>
  <c r="G20" i="201"/>
  <c r="G19" i="201"/>
  <c r="G18" i="201"/>
  <c r="G17" i="201"/>
  <c r="F22" i="201"/>
  <c r="F21" i="201"/>
  <c r="F20" i="201"/>
  <c r="F19" i="201"/>
  <c r="F18" i="201"/>
  <c r="F17" i="201"/>
  <c r="G29" i="204"/>
  <c r="G28" i="204"/>
  <c r="G27" i="204"/>
  <c r="G26" i="204"/>
  <c r="G25" i="204"/>
  <c r="G24" i="204"/>
  <c r="G23" i="204"/>
  <c r="G22" i="204"/>
  <c r="G21" i="204"/>
  <c r="G20" i="204"/>
  <c r="G19" i="204"/>
  <c r="G18" i="204"/>
  <c r="G17" i="204"/>
  <c r="F29" i="204"/>
  <c r="F28" i="204"/>
  <c r="F27" i="204"/>
  <c r="F26" i="204"/>
  <c r="F25" i="204"/>
  <c r="F24" i="204"/>
  <c r="F23" i="204"/>
  <c r="F22" i="204"/>
  <c r="F21" i="204"/>
  <c r="F20" i="204"/>
  <c r="F19" i="204"/>
  <c r="F18" i="204"/>
  <c r="F17" i="204"/>
  <c r="AA23" i="201" l="1"/>
  <c r="Z23" i="201"/>
  <c r="AA30" i="204"/>
  <c r="Z30" i="204"/>
  <c r="C32" i="204" l="1"/>
  <c r="C33" i="204" l="1"/>
  <c r="G33" i="204" s="1"/>
  <c r="G32" i="204"/>
  <c r="E30" i="204" l="1"/>
  <c r="AA23" i="216" l="1"/>
  <c r="Z23" i="216"/>
  <c r="E23" i="216"/>
  <c r="E23" i="201" l="1"/>
  <c r="AA25" i="219" l="1"/>
  <c r="Z25" i="219"/>
  <c r="F13" i="219" l="1"/>
</calcChain>
</file>

<file path=xl/sharedStrings.xml><?xml version="1.0" encoding="utf-8"?>
<sst xmlns="http://schemas.openxmlformats.org/spreadsheetml/2006/main" count="1414" uniqueCount="376">
  <si>
    <t>O  B  J  E  T  I  V  O  S</t>
  </si>
  <si>
    <t>M   E   T   A   S</t>
  </si>
  <si>
    <t>D e s c r i p c i o n</t>
  </si>
  <si>
    <t>Unidad de Medida</t>
  </si>
  <si>
    <t>Programada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</si>
  <si>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</si>
  <si>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</si>
  <si>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</si>
  <si>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</si>
  <si>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</si>
  <si>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</si>
  <si>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</si>
  <si>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PORCENTAJE</t>
  </si>
  <si>
    <t>Clave</t>
  </si>
  <si>
    <t>Presup.</t>
  </si>
  <si>
    <t>Ejercido</t>
  </si>
  <si>
    <t>Real</t>
  </si>
  <si>
    <t xml:space="preserve">Programada </t>
  </si>
  <si>
    <t>Realizada</t>
  </si>
  <si>
    <t>E1</t>
  </si>
  <si>
    <t>E2</t>
  </si>
  <si>
    <t>E3</t>
  </si>
  <si>
    <t>Acumulado</t>
  </si>
  <si>
    <t>Justificación</t>
  </si>
  <si>
    <t>Diferencia</t>
  </si>
  <si>
    <t>DEL 01 DE  ENERO  AL 31 DE MARZO DE 2015</t>
  </si>
  <si>
    <t>DEL 01 DE  ENERO  AL 30 DE JUNIO DE 2015</t>
  </si>
  <si>
    <t>DEL 01 DE  ENERO  AL 30 DE SEPTIEMBRE DE 2015</t>
  </si>
  <si>
    <t>2do. Trimestre</t>
  </si>
  <si>
    <t>4to.  Trimestre</t>
  </si>
  <si>
    <t>Personas</t>
  </si>
  <si>
    <t>Escuela para Padres</t>
  </si>
  <si>
    <t>Platica</t>
  </si>
  <si>
    <t>Evento</t>
  </si>
  <si>
    <t>Platicas</t>
  </si>
  <si>
    <t>Persona</t>
  </si>
  <si>
    <t>Eventos</t>
  </si>
  <si>
    <t>Supervisión de talleres</t>
  </si>
  <si>
    <t>VISITA</t>
  </si>
  <si>
    <t>Personas asistentes al taller de corte y confección</t>
  </si>
  <si>
    <t>PERSONAS</t>
  </si>
  <si>
    <t>Personas asistentes a Taller de Cultura de Belleza</t>
  </si>
  <si>
    <t>Personas asistentes a Taller de Manualidades</t>
  </si>
  <si>
    <t>Menores</t>
  </si>
  <si>
    <t>Visitas</t>
  </si>
  <si>
    <t>Distribución de Raciones Alimenticias en Locales</t>
  </si>
  <si>
    <t>Ración</t>
  </si>
  <si>
    <t>Supervisión de Espacios de Alimentación</t>
  </si>
  <si>
    <t>Clubes de la Tercera Edad</t>
  </si>
  <si>
    <t>Grupo</t>
  </si>
  <si>
    <t>Convenios de apoyo para Adultos Mayores</t>
  </si>
  <si>
    <t>Convenios</t>
  </si>
  <si>
    <t>Credenciales de afiliación para Adultos Mayores otorgadas por INAPAM</t>
  </si>
  <si>
    <t>Credenciales</t>
  </si>
  <si>
    <t>Atención Integral al Adulto Mayor</t>
  </si>
  <si>
    <t>Apoyo</t>
  </si>
  <si>
    <t>Eventos Cívicos, Artísticos y Culturales para Personas Adultas Mayores</t>
  </si>
  <si>
    <t>Asistentes a Eventos Cívicos, Artísticos y Culturales para personas de la tercera edad</t>
  </si>
  <si>
    <t>Estudios Sociecómicos a Personas de Tercera Edad</t>
  </si>
  <si>
    <t>Estudios</t>
  </si>
  <si>
    <t>Canalización</t>
  </si>
  <si>
    <t>Visitas Domiciliarias a Adultos Mayores y a Personas con discapacidad</t>
  </si>
  <si>
    <t>Practicas</t>
  </si>
  <si>
    <t>Natación</t>
  </si>
  <si>
    <t>Atletismo</t>
  </si>
  <si>
    <t>Actividades Culturales</t>
  </si>
  <si>
    <t>PARQUE INFANTIL</t>
  </si>
  <si>
    <t>Visistantes esperados</t>
  </si>
  <si>
    <t>Visitantes incluidos por evento</t>
  </si>
  <si>
    <t>Servicio de Juegos Mecánicos</t>
  </si>
  <si>
    <t>Cantidad</t>
  </si>
  <si>
    <t>Venta de brazalete en fin de semana</t>
  </si>
  <si>
    <t>Pieza</t>
  </si>
  <si>
    <t>Venta de brazalete entre semana</t>
  </si>
  <si>
    <t>Eventos Especiales</t>
  </si>
  <si>
    <t>Visita</t>
  </si>
  <si>
    <t xml:space="preserve">Terapia </t>
  </si>
  <si>
    <t>Sesiones</t>
  </si>
  <si>
    <t xml:space="preserve">Personas asistentes a terapia </t>
  </si>
  <si>
    <t>Personas con discapacidad dadas de alta en la Unidad Basica de Rehabilitacion</t>
  </si>
  <si>
    <t>Otorgar apoyo para Ortesis y Protesis</t>
  </si>
  <si>
    <t>Piezas</t>
  </si>
  <si>
    <t>Formacion de grupos Deportivos de personas con discapacidad (becados)</t>
  </si>
  <si>
    <t>Grupos</t>
  </si>
  <si>
    <t>Adaptaciones fisicas</t>
  </si>
  <si>
    <t>Rampas</t>
  </si>
  <si>
    <t>Personas con discapacidad inegradas al ambito laboral</t>
  </si>
  <si>
    <t>Atender a la Discapacidad</t>
  </si>
  <si>
    <t>Estudios socieconomicos a personas con discapacidad</t>
  </si>
  <si>
    <t>Estudio</t>
  </si>
  <si>
    <t>Padron municipal de personas con discapacidad</t>
  </si>
  <si>
    <t>Seguimiento de casos de personas con discapacidad</t>
  </si>
  <si>
    <t>Asesoria psicologica a personas con discapacidad</t>
  </si>
  <si>
    <t>Asesoria</t>
  </si>
  <si>
    <t>Coordinar y concertar el Programa de Integracion de Personas con discapacidad</t>
  </si>
  <si>
    <t>Reunion</t>
  </si>
  <si>
    <t xml:space="preserve">En Trabajo Social  es brindar el apoyo en respuesta a las necesidades que la comunidad presenta en su problamática socioeconómica, familiar, legal y de salud y de todo lo que genere en el medio social en el que se desenvuelva; dando el soporte en situaciones difíciles a las familias más desprotegidas y en el estado de vulnerabilidad social, para mejorar su situación y condiciones de vida en los problemas que les afectan. De igual manera nuestros Asesores Jurídicos brindar el apoyo en  las actividaddes de la Subprocuraduría de la Defesnsa del Menor y la Familia con los grupos vulnerables del municipio, a través de la presentación de servicios jurídicos y trámites de carácter administrativo ante las instancias correspondientes. </t>
  </si>
  <si>
    <t>AYUDAR A LAS PERSONAS ADULTAS MAYORES Y BRINDARLES UNA ATENCION INTEGRAL A TRAVÉS DE ACTIVIDADES ARTISTICAS, CULTURALES Y DEPORTIVAS , ATENCION MEDICA Y PSICOLOGICA, QUE LES PERMITA CONTINUAR DESARROLLANDOSE PLENAMENTE.</t>
  </si>
  <si>
    <t>E1 Eficacia   E2 Economía  E3 Eficiencia</t>
  </si>
  <si>
    <t>GENERAR ESPACIOS PARA LA SANA CONVIVENCIA Y RECREACIÓN DE TODAS LAS FAMILIAS GUAYMENSES, PROMOVER LA CULTIVACIÓN DE VALORES MEDIANTE ACTIVIDADES ARTÍSTICAS Y CULTURALES, ADEMÁS CONSOLIDAR AL PARQUE COMO UN ESPACIO SEGURO Y DIVERTIDO PARA NUESTROS NIÑOS.</t>
  </si>
  <si>
    <t>La diferencia radica en el aumento de la demanda por la difucion realizada al servicio.</t>
  </si>
  <si>
    <t>La consulta infantil disminuye en periodos vacionales de los menores.</t>
  </si>
  <si>
    <t>El aumento en estos caso se debe al los cacos canalizados por subprocuraduria y servicio externo</t>
  </si>
  <si>
    <t>Se incremento la atencion por casos de subprocuraduria por los licenciados y trbajo social.</t>
  </si>
  <si>
    <t>Sujetas a demanda.</t>
  </si>
  <si>
    <t>De acuerdo a requerimiento de caso.</t>
  </si>
  <si>
    <t>Según necesidades del usuario.</t>
  </si>
  <si>
    <t>Incremento en la dotación: Lácteos, Galletas, Otros…</t>
  </si>
  <si>
    <t>Padrón de PASAAV según trámite.</t>
  </si>
  <si>
    <t>Se realizaron estudios para verificación de casos y atención de credenciales.</t>
  </si>
  <si>
    <t>Participación en fechas tradicionales.</t>
  </si>
  <si>
    <t>La falta de empleo y no poder cumplir con sus obligaciones por no contar con una remuneración económica.</t>
  </si>
  <si>
    <t>La información de los trámites para adopción resultan más accesibles y el juicio de adopción es mas rápido.</t>
  </si>
  <si>
    <t>Existe una coordinación con seguridad Pública y UNEPAVIF, canalizando diariamente los casos a esta Subprocuraduría.</t>
  </si>
  <si>
    <t>Se ha incrementado debido a que existen personas de Escasos Recursos solicitando Actas de Nacimiento  así como Registros de Nacimiento.</t>
  </si>
  <si>
    <t>Esta administración cuyo objetivo es Reintegrar a Familias, no esta llevando a cabo los Juicios de Divorcios, los cuales eran los más  solicitados.</t>
  </si>
  <si>
    <t>Por falta de recursos monetarios por parte del Usuario, no se le da seguimiento a los juicios, y otros casos son por falta de interés.</t>
  </si>
  <si>
    <t xml:space="preserve">El usuario muchos de los casos pierde la cita en el Juzgado, y se tiene que dar inicio nuevamente. </t>
  </si>
  <si>
    <t>Se le ha dado difusión al apoyo dela población vulnerable.</t>
  </si>
  <si>
    <t>Muchos de los casos para resguardar la integridad física del menor, no cuenta con una red de soporte y falta de apoyo por parte de un familiar directo.</t>
  </si>
  <si>
    <t>Se han incrementado debido a las canalizaciones por trabajos de guardia.</t>
  </si>
  <si>
    <t>Se ha máximizado la logística aún contando con la falta de vehículo y Trabajo Social.</t>
  </si>
  <si>
    <t>Se ha brindado atención, orientación , concientización y sensibilización a las problemáticas con canalizaciones eficientes para apoyo del usuario.</t>
  </si>
  <si>
    <t>Existe apoyo con el H.Ayuntamiento otrogando asesorías gratuitas en Atención Ciudadana e Instituto de la Mujer. Por otra parte, muchos de los usuarios no acuden a las citas, ya sea por el horario de su trabajo o falta de interés, entre otros.</t>
  </si>
  <si>
    <t>Se ve reflejado este incremento por los siguientes factores que suelen influir; Economía, Degradación, Falta de Empleo, infidelidad.</t>
  </si>
  <si>
    <t>El alto consumo de sustancias tóxicas, conlleva a la omisión de cuidados y violencia intrafamiliar.</t>
  </si>
  <si>
    <t>Desintegración Familiar. Cuando el usuario ya ha agotado toda sugerencia para la reconciliación y una de las partes no cede.</t>
  </si>
  <si>
    <t>Se ha trabajado con los Padres de familia en programas como Escuela para Padres, Terápias Psicológicas y Temas de apoyos en las escuelas.</t>
  </si>
  <si>
    <t>Lactantes Atendidos en CADI Promedio Mensual</t>
  </si>
  <si>
    <t>Menor</t>
  </si>
  <si>
    <t>Maternales Atendidos en CADI Promedio Mensual</t>
  </si>
  <si>
    <t>Preescolares Atendidos en CADI Promedio Mensual</t>
  </si>
  <si>
    <t>Atención a Menores en Guarderia</t>
  </si>
  <si>
    <t>Otorgar Alimentacion Asistencial en CADI</t>
  </si>
  <si>
    <t>Racion</t>
  </si>
  <si>
    <t>Visitas Domiciliarias</t>
  </si>
  <si>
    <t>Orientación Psicológica a Padres de Familia</t>
  </si>
  <si>
    <t>Entrevista</t>
  </si>
  <si>
    <t>Evaluación Psicológica a Niños</t>
  </si>
  <si>
    <t>Evaluacion</t>
  </si>
  <si>
    <t>Atención Psicologica a niños</t>
  </si>
  <si>
    <t>Atenciones</t>
  </si>
  <si>
    <t>Eventos Especiales en CADI</t>
  </si>
  <si>
    <t>Evaluaciones Educativas</t>
  </si>
  <si>
    <t>Difusión de los Derechos de los Niños en CADI</t>
  </si>
  <si>
    <t>Actividad</t>
  </si>
  <si>
    <t>Capacitación al Personal</t>
  </si>
  <si>
    <t>Tema</t>
  </si>
  <si>
    <t>Platica de Valores</t>
  </si>
  <si>
    <t>Niños</t>
  </si>
  <si>
    <t xml:space="preserve">Analisis Clinicos </t>
  </si>
  <si>
    <t>Personal</t>
  </si>
  <si>
    <t>Dotación vida suero oral</t>
  </si>
  <si>
    <t>Sobre</t>
  </si>
  <si>
    <t>Desparacitación</t>
  </si>
  <si>
    <t>Atención a menores en enfermeria</t>
  </si>
  <si>
    <t>Entrevista a nuevos ingresos</t>
  </si>
  <si>
    <t>Consultas medicas diarias</t>
  </si>
  <si>
    <t>Detecciones de Peso y Talla</t>
  </si>
  <si>
    <t>Acción</t>
  </si>
  <si>
    <t>Club de la salud</t>
  </si>
  <si>
    <t>Programa Interno de Proteccion Civil y Escolar</t>
  </si>
  <si>
    <t>Capacitación</t>
  </si>
  <si>
    <t>Simúlacro Interno de Evaluacion Escolar</t>
  </si>
  <si>
    <t>Simulacro</t>
  </si>
  <si>
    <t>La distribucion y supervision del programa en las zonas indigenas, rurales y urbano marginada, que por diversos factores no se alimentan en forma adecuada generando problemas de salud, decersion y reprobacion escolar</t>
  </si>
  <si>
    <t>Padrón de beneficiarios</t>
  </si>
  <si>
    <t>Visitas de Supervisión</t>
  </si>
  <si>
    <t>Protección y Asistencia a Indigentes</t>
  </si>
  <si>
    <t>Distribucion del programa con la finalidad de incidir en el contexto de las familias de que estas puedan elevar progresivamente por si mismas su nivel de vida</t>
  </si>
  <si>
    <t>Entrega de despensas a beneficiados</t>
  </si>
  <si>
    <t>despensas</t>
  </si>
  <si>
    <t>Supervision a area Urbana y Rural</t>
  </si>
  <si>
    <t>Supervision</t>
  </si>
  <si>
    <t>Proteccion y Asistencia a indigente</t>
  </si>
  <si>
    <t>Empadronamiento de personas</t>
  </si>
  <si>
    <t>Beneficiarios</t>
  </si>
  <si>
    <t>Selección y captura de estudios socioeconomicos</t>
  </si>
  <si>
    <t>CONSULTAS PSICOLOGICAS OTORGADAS</t>
  </si>
  <si>
    <t xml:space="preserve">INTERVENCION EN CRISIS </t>
  </si>
  <si>
    <t>CONSULTA POR PROBLEMA DE CONDUCTA INFANTIL</t>
  </si>
  <si>
    <t xml:space="preserve">CONSULTAS POR VIOLENCIA </t>
  </si>
  <si>
    <t xml:space="preserve">CONSULTAS POR PROBLEMA DE PAREJA </t>
  </si>
  <si>
    <r>
      <rPr>
        <b/>
        <sz val="11"/>
        <rFont val="Calibri"/>
        <family val="2"/>
      </rPr>
      <t>Actividades Deportivas:</t>
    </r>
    <r>
      <rPr>
        <sz val="11"/>
        <rFont val="Calibri"/>
        <family val="2"/>
      </rPr>
      <t xml:space="preserve">              CACHI - BOL</t>
    </r>
  </si>
  <si>
    <t>Periodico mural de orientación de vacunas y prevención de accidentes</t>
  </si>
  <si>
    <t>Brindar platicas de valores a padres de familia,adolecentes y niños con la finalidad de retomar y practicar los valores en sociedad.</t>
  </si>
  <si>
    <t>Campaña de Valores</t>
  </si>
  <si>
    <t>visita</t>
  </si>
  <si>
    <t>Feria de Valores</t>
  </si>
  <si>
    <t>Activaciones</t>
  </si>
  <si>
    <t>Comité de Valores</t>
  </si>
  <si>
    <t>LUDOTECA</t>
  </si>
  <si>
    <t>VISITAS PUBLICO EN GENERAL</t>
  </si>
  <si>
    <t>VISITAS ESCOLARES</t>
  </si>
  <si>
    <t>VISITAS</t>
  </si>
  <si>
    <t>SUPERVISION DE ESPACIOS</t>
  </si>
  <si>
    <t>COORDINACION DE DESARROLLO COMUNITARIO</t>
  </si>
  <si>
    <t>JORNADA COMUNITARIA</t>
  </si>
  <si>
    <t>TALLER DE COMUNIDAD DIFERENTE</t>
  </si>
  <si>
    <t xml:space="preserve">Visita  </t>
  </si>
  <si>
    <t>TALLER FAMILIA RESPONSABLE</t>
  </si>
  <si>
    <t xml:space="preserve">Se a presentado los casos de usuarios que acuden a  atencion psicologica que al momento de la intervencion se encuentran alterados por lo que se lers tiene que rwealizar una intervencuion en crisis. </t>
  </si>
  <si>
    <t>Canalizaciòn</t>
  </si>
  <si>
    <t>El número de beneficados aumento por casos especiales que se abordaron en este trimestre</t>
  </si>
  <si>
    <t>Apoyo en Especie a Personas</t>
  </si>
  <si>
    <t>El numero de beneficiarios aumento por la entrega de apoyos que se donaron de un empresario guaymense</t>
  </si>
  <si>
    <t>Estudios Socioeconomico</t>
  </si>
  <si>
    <t>Apoyo de donaciones</t>
  </si>
  <si>
    <t>Solicitud</t>
  </si>
  <si>
    <t>Recorridos</t>
  </si>
  <si>
    <t>RECORRIDOS DE VEHICULOS</t>
  </si>
  <si>
    <t>MANTENIMEINETOS DE VEHICULOS</t>
  </si>
  <si>
    <t>Mantenimientos</t>
  </si>
  <si>
    <t>MANTENIMIENTO CENTRO DE LA MUJER</t>
  </si>
  <si>
    <t>MANTENIMIENTODE SUBPROCURADURIA</t>
  </si>
  <si>
    <t>MANTENIMIENTO DE PARQUE INFANTIL</t>
  </si>
  <si>
    <t>MANTENIMIENTO DE FUMIGACION</t>
  </si>
  <si>
    <t>MANTENIMIETO DE OFICINAS GENERALES</t>
  </si>
  <si>
    <t>MANTENIMIETO DE ALBERGUE</t>
  </si>
  <si>
    <t>MANTENIMIENTO DE COMEDOR COMUNITARIO</t>
  </si>
  <si>
    <t>MANTENIMIENTO DE PROGRAMAS ALIMENTARIOS</t>
  </si>
  <si>
    <t>MANTENIMIENTO DE LUDOTECAS</t>
  </si>
  <si>
    <t>Conferencia DIF</t>
  </si>
  <si>
    <t xml:space="preserve">DIRECCION GENERAL </t>
  </si>
  <si>
    <t>Eventos en los que participa direccion</t>
  </si>
  <si>
    <t xml:space="preserve">Atención a visitantes  en oficina </t>
  </si>
  <si>
    <t>Supervicion a coordinaciones</t>
  </si>
  <si>
    <t>Solicitudes de apoyo</t>
  </si>
  <si>
    <t>visitas a comedor</t>
  </si>
  <si>
    <t xml:space="preserve">Recoridos en contingencias </t>
  </si>
  <si>
    <t>Visitas domiciliarias</t>
  </si>
  <si>
    <t>Totales:</t>
  </si>
  <si>
    <t>Canalización para  Atención Médica</t>
  </si>
  <si>
    <t>Protección y Asitencia a Indigentes</t>
  </si>
  <si>
    <t xml:space="preserve">Apoyo Económico a Personas </t>
  </si>
  <si>
    <t>Canalizaciones Externas de Atención Social</t>
  </si>
  <si>
    <t xml:space="preserve">NO CONTAMOS CON  DOCTOR </t>
  </si>
  <si>
    <t>ASESORIA LEGAL</t>
  </si>
  <si>
    <t>DENUNCIAS DE VIOLENCIA INTRAFAMILIAR ANONIMAS</t>
  </si>
  <si>
    <t>DENUNCIAS</t>
  </si>
  <si>
    <t>PENSIONES ALIMENTICIAS</t>
  </si>
  <si>
    <t>PENSIONES</t>
  </si>
  <si>
    <t>JUICIOS DE LA PERDIDA DE LA PATRIA POTESTAD</t>
  </si>
  <si>
    <t>JUICIOS</t>
  </si>
  <si>
    <t>CONVENIOS EXTRAJUDICIALES</t>
  </si>
  <si>
    <t>CONVENIOS</t>
  </si>
  <si>
    <t xml:space="preserve">ADOPCION DE MENORES </t>
  </si>
  <si>
    <t>ASESORIAS</t>
  </si>
  <si>
    <t>ATENCION A DENUNCIAS SOBRE MENORES EN SITUACION DE RIESGO</t>
  </si>
  <si>
    <t>ESTUDIO SOCIOECONOMICO</t>
  </si>
  <si>
    <t>Conocer el nivel socioeconómico Socail y Familiar.</t>
  </si>
  <si>
    <t>TRAMITES DE REGISTRO CIVIL</t>
  </si>
  <si>
    <t>EXPEDIENTES JUDICIALES EN EL MES</t>
  </si>
  <si>
    <t>EXPEDIENTES</t>
  </si>
  <si>
    <t>EXPEDIENTES JUDICIALES CONCLUIDOS</t>
  </si>
  <si>
    <t>INTERVENCION EN AUDIENCIAS</t>
  </si>
  <si>
    <t>CANALIZACIONES INTERNAS</t>
  </si>
  <si>
    <t>CANALIZACIONES EXTERNAS</t>
  </si>
  <si>
    <t>MENORES RESGUARDADOS EN CASA HOGAR</t>
  </si>
  <si>
    <t>MENORES</t>
  </si>
  <si>
    <t>MENORES REINTEGRADOS AL SENO FAMILIAR</t>
  </si>
  <si>
    <t>MENORES EN TRAMITE JURIDICO DE ADOPCION</t>
  </si>
  <si>
    <t>DEPOSITO ADMINISTRATIVO DE MENORES</t>
  </si>
  <si>
    <t>VISITAS DOMICILIARIAS PARA TRATAMIENTO SOCIAL</t>
  </si>
  <si>
    <t>CASOS NUEVOS</t>
  </si>
  <si>
    <t>ORIENTACION SOCIAL PRELIMINAR</t>
  </si>
  <si>
    <t>SESION</t>
  </si>
  <si>
    <t>CONSULTAS POR ANSIEDAD</t>
  </si>
  <si>
    <t>CONSULTAS POR DEPRESION</t>
  </si>
  <si>
    <t>CONSULTAS POR DUELO</t>
  </si>
  <si>
    <t>CONSULTA POR SUICIDIO</t>
  </si>
  <si>
    <t>CONSULTA POR ADICCIONES</t>
  </si>
  <si>
    <t>El aumento se debe ya que desgraciadamente  ha aumentado el numero de casoos de adicciones en la comunidad y al no saber a que instituciones ir acuden a las oficinas de la subprocuraduria del menor y la familia.</t>
  </si>
  <si>
    <t>CONSULTAS POR ABUSO SEXUAL INFANTIL</t>
  </si>
  <si>
    <t>Servicios otorgado por canalizacion de la subprocuraduria y el departamento de trabajo social.</t>
  </si>
  <si>
    <t>CONSULTAS POR TERAPIA DE LENGUAJE</t>
  </si>
  <si>
    <t>CANALIZACIONES INTERNAS DE LA SUBPROCURADURIA DE LA DEFENSA DEL MENOR Y LA FAMILIA</t>
  </si>
  <si>
    <t>CANALIZACIONES EXTERNAS DE LA SUBPROCURADURIA DE LA DEFENSA DEL MENOR Y LA FAMILIA</t>
  </si>
  <si>
    <t>PLATICAS EXTERNAS AL CIF</t>
  </si>
  <si>
    <t>Disminuye el servicio por ajuste de actividades y falta de vehículo.</t>
  </si>
  <si>
    <t>PARTICIPACION EN ESCUELA PARA PADRES</t>
  </si>
  <si>
    <t>Por falta de seguimiento en la asisitencia de los usuarios.</t>
  </si>
  <si>
    <t>PROGRAMA PARA DIFUSION (NIÑOS DIFUSORES)</t>
  </si>
  <si>
    <t>EVALUACION PSICOLOGICAS REALIZADAS</t>
  </si>
  <si>
    <t>PLATICAS PROGRAMAS PREVENTIVOS</t>
  </si>
  <si>
    <t>PLATICAS</t>
  </si>
  <si>
    <t>TALLERES</t>
  </si>
  <si>
    <t>CAMPAÑA DE SENSIBILIZACION Y PREVENCION DE LA VIOLENCIA FAMILIAR, INFANTIL Y DE GENERO.</t>
  </si>
  <si>
    <t>PROMOCION</t>
  </si>
  <si>
    <t>EVENTOS DE CAMPAÑA DE SENSIBILIZACION Y PREVENCION DE LA VIOLENCIA</t>
  </si>
  <si>
    <t>EVENTOS</t>
  </si>
  <si>
    <t>PROGRAMA PARA DIFUSIONES DE CAMPAÑA</t>
  </si>
  <si>
    <t>PROGRAMAS</t>
  </si>
  <si>
    <t>Cancelacion del programa de difusion por participaciones fuera de la ciudad.</t>
  </si>
  <si>
    <t>ESCUELA PARA PADRES SUBPROCURADURIA DE LA DEFENSA DEL MENOR Y LA FAMILIA</t>
  </si>
  <si>
    <t>GRUPO DE AUTOAYUDA PARA LA MUJER "DE MUJER A MUJER"</t>
  </si>
  <si>
    <t>GRUPO DE AUTOAYUDA PARA EL HOMBRE "HOMBRES LIBRES Y CUIDADORES DE SI MISMOS"</t>
  </si>
  <si>
    <t>T O T A L</t>
  </si>
  <si>
    <t>COORDINAR, SUPERVISAR, Y EVALUAR LAS ACTIVIDADES DEL VOLUNTARIADO Y DE CADA UNO DE LOS EVENTOS, ASÍ COMO APOYO EN LAS ACCIONES DE LA PRESIDENTA DE DIF A FIN DE PROMOVER Y FOMENTAR LA LABOR ALTRUISTA DE LA CIUDADANÍA A FAVOR DE LOS MÁS NECESITADOS</t>
  </si>
  <si>
    <t>Bazar de ùtiles escolares</t>
  </si>
  <si>
    <t xml:space="preserve"> </t>
  </si>
  <si>
    <t>Dìa del abuelo</t>
  </si>
  <si>
    <t>Sorteo Anual</t>
  </si>
  <si>
    <t>Desfile navideño</t>
  </si>
  <si>
    <t>Posada Infantil</t>
  </si>
  <si>
    <t>Baile de fantasìa</t>
  </si>
  <si>
    <t>Carnaval paseo carros</t>
  </si>
  <si>
    <t>Fiesta infantil dìa del niño</t>
  </si>
  <si>
    <t>Visitas asociaciones</t>
  </si>
  <si>
    <t>Dìa de las Madres</t>
  </si>
  <si>
    <t>Corte Infantil Carnaval</t>
  </si>
  <si>
    <t>Totales</t>
  </si>
  <si>
    <r>
      <rPr>
        <b/>
        <i/>
        <sz val="8"/>
        <rFont val="Arial"/>
        <family val="2"/>
      </rPr>
      <t>SERVICIOS GENERALES:</t>
    </r>
    <r>
      <rPr>
        <i/>
        <sz val="8"/>
        <rFont val="Arial"/>
        <family val="2"/>
      </rPr>
      <t xml:space="preserve"> </t>
    </r>
    <r>
      <rPr>
        <b/>
        <i/>
        <sz val="8"/>
        <rFont val="Arial"/>
        <family val="2"/>
      </rPr>
      <t>Satisfacer y garantizar las necesidades de transporte de los funcionarios, el mantenimiento y reparacion de los recursos fisiscos como medios de transporte, maquinaria, construccion, edificios, vigilancia, limpieza, mansajeria y comunicacion.</t>
    </r>
  </si>
  <si>
    <t xml:space="preserve">SE APOYÓ CON RADIOTÓN </t>
  </si>
  <si>
    <t>Proporcionar Servicios de Rehabilitación no hospitalaria a personas con discapacidad temporal o permanente en las que se implementan acciones de prevención y detección oportuna y adecuada de factores de riesgo que pueden afectara la población.</t>
  </si>
  <si>
    <t>PRE</t>
  </si>
  <si>
    <t>EJER</t>
  </si>
  <si>
    <t>LA LUDOTECA CENTRO PERMANECE CERRADA DESDE EL 18 DE MARZO POR CUESTIONES SANITARIAS (COVID-19)</t>
  </si>
  <si>
    <t>SUPERVISION NO ESTA AUTORIZANDO VISITAS FUERA DE LOS PLANTELES EDUCATIVOS</t>
  </si>
  <si>
    <t>NO SE REALIZARON JORNADAS</t>
  </si>
  <si>
    <t>Elaboración de boletines informativos oficiales</t>
  </si>
  <si>
    <t>Visitante/Audiencia global estimada</t>
  </si>
  <si>
    <t>Desarrollo de eventos oficiales propios</t>
  </si>
  <si>
    <t>Desarrollo de eventos oficiales en coordinación</t>
  </si>
  <si>
    <t>DEL 01 DE ENERO AL 30 DE JUNIO DEL 2020</t>
  </si>
  <si>
    <t>DEL 01 DE  ENERO AL 30 DE JUNIO DEL 2020</t>
  </si>
  <si>
    <t>DEL 01 DE  ENERO AL 30 D JUNIO DE 2020</t>
  </si>
  <si>
    <t>SE SUSPENDIERON TODAS LAS ACTIVIDADES   POR  PANDEMIA COVID -19</t>
  </si>
  <si>
    <t>SE SUSPENDEN TODAS LAS ACTIVIDDES POR PANDEMIA COVID -19</t>
  </si>
  <si>
    <t>SE SUSPENDIERON TODAS LAS ACTIVIDADES POR PANDEMIA COVID 19</t>
  </si>
  <si>
    <t>Del 01 de Enero al 30 de Junio de 2020</t>
  </si>
  <si>
    <t>No se llego a la meta por falta de participacion de los padres, cancelaciones de fechas, contingencia COVID-19</t>
  </si>
  <si>
    <t>DEL 01 DE ENERO AL 30 DE JUNIO  DEL 2020</t>
  </si>
  <si>
    <t>CONTINGENCIA COVID 19 EN EL TRIMESTRE ABRIL, MAYO Y JUNIO</t>
  </si>
  <si>
    <t>DEL 01 DE ENERO  AL 30 DE JUNIO  DE 2020</t>
  </si>
  <si>
    <t>Queda sujeta a la Asistencia y a la Cancelación de reuniones por causas de contingencia sanitaria COVID-19</t>
  </si>
  <si>
    <t>Se realizacon entrevistas, pero no se concretó a seguimiento. Por contingencia sanitaria COVID-19</t>
  </si>
  <si>
    <t>No se ralizó programación por contingencia sanitaria COVID-19</t>
  </si>
  <si>
    <t>En la disminución de metas, en todas las disciplinas se debe a que no se realizaron los eventos deportivos Estatales y Nacionales por contingencia sanitaria COVID-19.</t>
  </si>
  <si>
    <t>DEL 1 DE ENERO AL 30 DE JUNIO DE 2020</t>
  </si>
  <si>
    <t>no se cumplio la meta por COVID-19</t>
  </si>
  <si>
    <t>NO SE LLEGO A LA META POR CONTINGENCIA COVID -19</t>
  </si>
  <si>
    <t>SISTEMA PARA EL DESARROLLO INTEGRAL DE LA FAMILIA DEL MUNICIPIO DE GUAYMAS SONORA</t>
  </si>
  <si>
    <t>INDICADORES DE RESULTADOS</t>
  </si>
  <si>
    <t>UNIDAD RESPONSABLE:</t>
  </si>
  <si>
    <t>SISTEMA DIF GUAYMAS</t>
  </si>
  <si>
    <t>CLAVE DEL PROGRAMA:.</t>
  </si>
  <si>
    <t>NOMBRE</t>
  </si>
  <si>
    <t>UNIDAD BASICA DE REHABILITACION</t>
  </si>
  <si>
    <t>´03</t>
  </si>
  <si>
    <t>SUBPROCURADURIA DE PROTECCION DE NIÑAS, NIÑOS Y ADOLESCENTES</t>
  </si>
  <si>
    <t>´04</t>
  </si>
  <si>
    <t xml:space="preserve">PROGRAMAS ALIMENTARIOS </t>
  </si>
  <si>
    <t xml:space="preserve">DESAYUNOS ESCOLARES </t>
  </si>
  <si>
    <t>PAASV</t>
  </si>
  <si>
    <t xml:space="preserve">NOMBRE </t>
  </si>
  <si>
    <t xml:space="preserve">INAPAM </t>
  </si>
  <si>
    <t xml:space="preserve">SISTEMA DIF GUAYMAS </t>
  </si>
  <si>
    <t>´09</t>
  </si>
  <si>
    <t>CENTRO ASISTENCIAL DE DESARROLLO INFANTIL "ZULMA V. DE LLANO (CADI)</t>
  </si>
  <si>
    <t xml:space="preserve">ESPACIOS DE ALIMENTACION </t>
  </si>
  <si>
    <t>COORDINACIÒN DE VOLUNTARIADO</t>
  </si>
  <si>
    <t xml:space="preserve">VALORES </t>
  </si>
  <si>
    <t>TRABAJO SOCIAL</t>
  </si>
  <si>
    <t>COORDINACION DE TALLERES</t>
  </si>
  <si>
    <t>UNIDAD RESPONSABLE: SISTEMA DIF GUAYMAS</t>
  </si>
  <si>
    <t>NOMBRE: SERVICIOS GENERALES</t>
  </si>
  <si>
    <t>COMUNICACIÓN SOCIAL</t>
  </si>
  <si>
    <t>PROMOVER ACTIVIDADES LÚDICAS PARA UNA SANA CONVIVENCIA FAMILIAR</t>
  </si>
  <si>
    <t xml:space="preserve">MANTENER EL PRESTIGIO QUE POR MAS DE CINCUENTA AÑOS TIENE EL CADI DE SER UNA EXCELENTE OPCION PARA MADRES TRABAJADORAS  Y/O RESPONSABLES DE MENORES, OFRECIENDO A TRAVEZ DE UN EQUIPO CAPACITADO  Y COMPROMETIDO UNA ATENCION  INTEGRAL DE CALIDAD  Y CALIDEZ  A LOS NIÑOS DE CUATRENTA Y CINCO DIAS DE NACIDOS HASTA CINCO AÑOS ONCE MESES, ASI COMO POTENCIALIZAR UN DESARROLLO INTEGRAL Y ARMONICO EN UN AMBIENTE RICO EN EXPERIENCIA FORMATIVA, EDUCATIVA Y SOCIAL.            
</t>
  </si>
  <si>
    <t>GESTIONAR ALIMENTOS PARA PROVEER AL COMEDOR Y BRINDAR A LOS COMENSALES UN BUEN SERVICIO, QUE SIN DICHA GESTIÒN NO PODRÌAMOS LOGRAR TAL OBJETIVO; ASÌ MISMO, VERIFICAR LA ASISTENCIA AL COMEDOR Y LAS NECESIDADES QUE SE TENGAN.CUIDAR EL BUEN TRATO Y BUENA ALIMENTACIÒN A LAS PERSONAS MÀS VULNERABLES.</t>
  </si>
  <si>
    <t>Gestionar Asistencia Social a la población vulnerable del municipio</t>
  </si>
  <si>
    <t>GESTIONAR RECURSOS PARA EFICIENTAR EL TRABAJO DE LAS INSTRUCTORAS DE LOS TALLERES, DANDO UN MEJOR TRATO A TODOS LOS USUARIOS QUE SE ACERCAN A LOS TALLERES; ASI MISMO, VERIFICAR QUE SE ESTEN DANDO BIEN LAS CLASES Y SE ESTE DANDO UN BUEN USO DEL TALLER Y SU MOBILIARIO.</t>
  </si>
  <si>
    <t>REALIZAR  JORNADAS COMUNITARIAS EN LAS COLONIAS O COMUNIDADES DONDE EXISTEN MAS PERSONAS  EN ESTADO VULNERABLE. CON EL PROGRAMA DE SALUD Y BIENESTAR COMUNITARIO SE BUSCA AYUDAR A LAS PERSONAS MAS  VULNERABLES CON  PLATICAS  DE  TEMAS  IMPORTANTES  PARA  EL ENTORNO DE LA FAMILIA, DE IGUAL MANERA SE BUSCA PREPARAR A LAS PERSONAS PARA REALIZAR Y GESTIONAR  BENEFICIOS  PARA SU COMUNIDAD.</t>
  </si>
  <si>
    <t>PROMOVER ACCIONES QUE MEJOREN LA CALIDAD DE VIDA EN LOS GRUPOS VULNERABLES, A TRAVES DE LA OPERACIÓN DE PROGRAMAS Y LOS SERVICIOS QUE OFRECEMOS</t>
  </si>
  <si>
    <t xml:space="preserve">Gestionar de manera eficiente la difusión de las actividades en el municipio;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</si>
</sst>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#####0"/>
    <numFmt numFmtId="165" formatCode="#,##0_ ;\-#,##0\ "/>
    <numFmt numFmtId="166" formatCode="&quot;$&quot;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sz val="10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sz val="12"/>
      <name val="MS Sans Serif"/>
      <family val="2"/>
    </font>
    <font>
      <b/>
      <sz val="10"/>
      <name val="Calibri"/>
      <family val="2"/>
    </font>
    <font>
      <sz val="10"/>
      <name val="MS Sans Serif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sz val="12"/>
      <name val="Arial Narrow"/>
      <family val="2"/>
    </font>
    <font>
      <sz val="12"/>
      <name val="Calibri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1"/>
      <name val="Arial Narrow"/>
      <family val="2"/>
    </font>
    <font>
      <sz val="9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onsolas"/>
      <family val="3"/>
    </font>
    <font>
      <sz val="12"/>
      <color rgb="FF000000"/>
      <name val="Calibri"/>
      <family val="2"/>
      <scheme val="minor"/>
    </font>
    <font>
      <sz val="10"/>
      <name val="MS Reference Sans Serif"/>
      <family val="2"/>
    </font>
    <font>
      <sz val="12"/>
      <name val="MS Reference Sans Serif"/>
      <family val="2"/>
    </font>
    <font>
      <sz val="9"/>
      <name val="MS Reference Sans Serif"/>
      <family val="2"/>
    </font>
    <font>
      <sz val="11"/>
      <name val="Arial"/>
      <family val="2"/>
    </font>
    <font>
      <sz val="9"/>
      <color rgb="FFFF0000"/>
      <name val="Calibri"/>
      <family val="2"/>
    </font>
    <font>
      <b/>
      <i/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55"/>
      </left>
      <right style="thick">
        <color indexed="55"/>
      </right>
      <top style="thick">
        <color indexed="55"/>
      </top>
      <bottom style="thick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theme="0" tint="-0.34998626667073579"/>
      </left>
      <right style="thick">
        <color theme="0" tint="-0.34998626667073579"/>
      </right>
      <top style="medium">
        <color theme="0" tint="-0.499984740745262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0.34998626667073579"/>
      </bottom>
      <diagonal/>
    </border>
    <border>
      <left style="medium">
        <color theme="0" tint="-0.499984740745262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n">
        <color indexed="64"/>
      </left>
      <right/>
      <top style="thick">
        <color theme="0" tint="-0.34998626667073579"/>
      </top>
      <bottom style="thick">
        <color theme="0" tint="-0.34998626667073579"/>
      </bottom>
      <diagonal/>
    </border>
  </borders>
  <cellStyleXfs count="4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5" fillId="0" borderId="0" applyFont="0" applyFill="0" applyBorder="0" applyAlignment="0" applyProtection="0"/>
  </cellStyleXfs>
  <cellXfs count="400">
    <xf numFmtId="0" fontId="0" fillId="0" borderId="0" xfId="0"/>
    <xf numFmtId="0" fontId="8" fillId="2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 wrapText="1"/>
    </xf>
    <xf numFmtId="43" fontId="9" fillId="0" borderId="3" xfId="0" applyNumberFormat="1" applyFont="1" applyFill="1" applyBorder="1" applyAlignment="1" applyProtection="1">
      <alignment horizontal="center" vertical="center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NumberFormat="1" applyFont="1" applyFill="1" applyBorder="1" applyAlignment="1" applyProtection="1">
      <alignment horizontal="center" vertical="center"/>
    </xf>
    <xf numFmtId="43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4" borderId="3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/>
    </xf>
    <xf numFmtId="164" fontId="9" fillId="0" borderId="3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NumberFormat="1" applyFont="1" applyFill="1" applyBorder="1" applyAlignment="1" applyProtection="1">
      <alignment vertical="center"/>
    </xf>
    <xf numFmtId="4" fontId="9" fillId="3" borderId="1" xfId="0" applyNumberFormat="1" applyFont="1" applyFill="1" applyBorder="1" applyAlignment="1" applyProtection="1">
      <alignment horizontal="center" vertical="center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1" xfId="0" applyNumberFormat="1" applyFont="1" applyFill="1" applyBorder="1" applyAlignment="1" applyProtection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10" fontId="10" fillId="4" borderId="1" xfId="42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justify" vertical="top" wrapText="1"/>
    </xf>
    <xf numFmtId="9" fontId="10" fillId="4" borderId="1" xfId="42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9" fontId="12" fillId="0" borderId="1" xfId="42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9" fontId="10" fillId="4" borderId="4" xfId="42" applyFont="1" applyFill="1" applyBorder="1" applyAlignment="1">
      <alignment horizontal="center" vertical="top" wrapText="1"/>
    </xf>
    <xf numFmtId="0" fontId="9" fillId="5" borderId="1" xfId="0" applyNumberFormat="1" applyFont="1" applyFill="1" applyBorder="1" applyAlignment="1" applyProtection="1">
      <alignment vertical="center"/>
    </xf>
    <xf numFmtId="16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/>
    <xf numFmtId="0" fontId="7" fillId="0" borderId="1" xfId="0" applyFont="1" applyBorder="1" applyProtection="1"/>
    <xf numFmtId="8" fontId="14" fillId="0" borderId="1" xfId="0" applyNumberFormat="1" applyFont="1" applyFill="1" applyBorder="1" applyAlignment="1" applyProtection="1">
      <alignment horizontal="center" vertical="center"/>
    </xf>
    <xf numFmtId="164" fontId="14" fillId="4" borderId="1" xfId="0" applyNumberFormat="1" applyFont="1" applyFill="1" applyBorder="1" applyAlignment="1" applyProtection="1">
      <alignment horizontal="center" vertical="center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</xf>
    <xf numFmtId="164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10" fontId="13" fillId="4" borderId="1" xfId="42" applyNumberFormat="1" applyFont="1" applyFill="1" applyBorder="1" applyAlignment="1">
      <alignment horizontal="center" vertical="top" wrapText="1"/>
    </xf>
    <xf numFmtId="164" fontId="13" fillId="4" borderId="3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4" borderId="3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center" vertical="center"/>
    </xf>
    <xf numFmtId="0" fontId="16" fillId="0" borderId="0" xfId="0" applyFont="1" applyProtection="1"/>
    <xf numFmtId="0" fontId="13" fillId="3" borderId="1" xfId="0" applyNumberFormat="1" applyFont="1" applyFill="1" applyBorder="1" applyAlignment="1" applyProtection="1">
      <alignment horizontal="center" vertical="center"/>
    </xf>
    <xf numFmtId="9" fontId="13" fillId="3" borderId="1" xfId="0" applyNumberFormat="1" applyFont="1" applyFill="1" applyBorder="1" applyAlignment="1" applyProtection="1">
      <alignment horizontal="center" vertical="center"/>
    </xf>
    <xf numFmtId="164" fontId="13" fillId="4" borderId="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vertical="center"/>
    </xf>
    <xf numFmtId="16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43" fontId="13" fillId="0" borderId="0" xfId="0" applyNumberFormat="1" applyFont="1" applyProtection="1"/>
    <xf numFmtId="44" fontId="9" fillId="0" borderId="0" xfId="0" applyNumberFormat="1" applyFont="1" applyFill="1" applyBorder="1" applyAlignment="1" applyProtection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2" borderId="5" xfId="0" applyNumberFormat="1" applyFont="1" applyFill="1" applyBorder="1" applyAlignment="1" applyProtection="1">
      <alignment horizontal="center" vertical="center"/>
    </xf>
    <xf numFmtId="0" fontId="17" fillId="2" borderId="6" xfId="0" applyNumberFormat="1" applyFont="1" applyFill="1" applyBorder="1" applyAlignment="1" applyProtection="1">
      <alignment horizontal="center" vertical="center"/>
    </xf>
    <xf numFmtId="44" fontId="17" fillId="2" borderId="2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/>
    </xf>
    <xf numFmtId="165" fontId="27" fillId="0" borderId="1" xfId="1" applyNumberFormat="1" applyFont="1" applyBorder="1"/>
    <xf numFmtId="44" fontId="13" fillId="0" borderId="0" xfId="0" applyNumberFormat="1" applyFont="1" applyProtection="1"/>
    <xf numFmtId="0" fontId="8" fillId="0" borderId="0" xfId="0" applyNumberFormat="1" applyFont="1" applyFill="1" applyBorder="1" applyAlignment="1" applyProtection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  <protection locked="0"/>
    </xf>
    <xf numFmtId="0" fontId="9" fillId="2" borderId="3" xfId="0" applyNumberFormat="1" applyFont="1" applyFill="1" applyBorder="1" applyAlignment="1" applyProtection="1">
      <alignment horizontal="center" vertical="center"/>
    </xf>
    <xf numFmtId="9" fontId="10" fillId="4" borderId="1" xfId="42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64" fontId="9" fillId="4" borderId="6" xfId="0" applyNumberFormat="1" applyFont="1" applyFill="1" applyBorder="1" applyAlignment="1" applyProtection="1">
      <alignment horizontal="center" vertical="center"/>
    </xf>
    <xf numFmtId="164" fontId="9" fillId="5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center" vertical="center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9" fontId="11" fillId="0" borderId="0" xfId="0" applyNumberFormat="1" applyFont="1" applyAlignment="1" applyProtection="1">
      <alignment horizontal="center" vertical="center"/>
    </xf>
    <xf numFmtId="43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64" fontId="9" fillId="3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wrapText="1"/>
    </xf>
    <xf numFmtId="44" fontId="27" fillId="0" borderId="1" xfId="3" applyNumberFormat="1" applyFont="1" applyBorder="1"/>
    <xf numFmtId="164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>
      <alignment horizontal="center" vertical="center" wrapText="1"/>
    </xf>
    <xf numFmtId="10" fontId="14" fillId="6" borderId="1" xfId="0" applyNumberFormat="1" applyFont="1" applyFill="1" applyBorder="1" applyAlignment="1">
      <alignment horizontal="center" vertical="center" wrapText="1"/>
    </xf>
    <xf numFmtId="1" fontId="15" fillId="6" borderId="1" xfId="0" applyNumberFormat="1" applyFont="1" applyFill="1" applyBorder="1" applyAlignment="1" applyProtection="1">
      <alignment horizontal="center" vertical="center"/>
    </xf>
    <xf numFmtId="164" fontId="15" fillId="6" borderId="1" xfId="0" applyNumberFormat="1" applyFont="1" applyFill="1" applyBorder="1" applyAlignment="1" applyProtection="1">
      <alignment vertical="center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</xf>
    <xf numFmtId="0" fontId="14" fillId="4" borderId="1" xfId="0" applyNumberFormat="1" applyFont="1" applyFill="1" applyBorder="1" applyAlignment="1" applyProtection="1">
      <alignment horizontal="center" vertical="center"/>
      <protection locked="0"/>
    </xf>
    <xf numFmtId="4" fontId="14" fillId="4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vertical="top" wrapText="1"/>
      <protection locked="0"/>
    </xf>
    <xf numFmtId="0" fontId="9" fillId="6" borderId="1" xfId="0" applyNumberFormat="1" applyFont="1" applyFill="1" applyBorder="1" applyAlignment="1" applyProtection="1"/>
    <xf numFmtId="8" fontId="9" fillId="0" borderId="1" xfId="0" applyNumberFormat="1" applyFont="1" applyFill="1" applyBorder="1" applyAlignment="1" applyProtection="1"/>
    <xf numFmtId="0" fontId="7" fillId="6" borderId="1" xfId="0" applyFont="1" applyFill="1" applyBorder="1" applyProtection="1"/>
    <xf numFmtId="10" fontId="15" fillId="6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Protection="1"/>
    <xf numFmtId="164" fontId="9" fillId="4" borderId="1" xfId="0" applyNumberFormat="1" applyFont="1" applyFill="1" applyBorder="1" applyAlignment="1" applyProtection="1">
      <alignment vertical="center" wrapText="1"/>
      <protection locked="0"/>
    </xf>
    <xf numFmtId="0" fontId="9" fillId="4" borderId="1" xfId="0" applyNumberFormat="1" applyFont="1" applyFill="1" applyBorder="1" applyAlignment="1" applyProtection="1">
      <alignment horizontal="center" vertical="center"/>
    </xf>
    <xf numFmtId="9" fontId="9" fillId="4" borderId="1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wrapText="1"/>
    </xf>
    <xf numFmtId="44" fontId="7" fillId="0" borderId="0" xfId="0" applyNumberFormat="1" applyFont="1" applyProtection="1"/>
    <xf numFmtId="164" fontId="9" fillId="6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justify" vertical="top" wrapText="1"/>
    </xf>
    <xf numFmtId="9" fontId="10" fillId="6" borderId="1" xfId="42" applyFont="1" applyFill="1" applyBorder="1" applyAlignment="1">
      <alignment horizontal="center" vertical="top" wrapText="1"/>
    </xf>
    <xf numFmtId="43" fontId="24" fillId="0" borderId="1" xfId="0" applyNumberFormat="1" applyFont="1" applyFill="1" applyBorder="1" applyAlignment="1" applyProtection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" fontId="24" fillId="6" borderId="1" xfId="0" applyNumberFormat="1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164" fontId="9" fillId="4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43" fontId="9" fillId="0" borderId="0" xfId="0" applyNumberFormat="1" applyFont="1" applyFill="1" applyBorder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6" borderId="7" xfId="0" applyNumberFormat="1" applyFont="1" applyFill="1" applyBorder="1" applyAlignment="1" applyProtection="1"/>
    <xf numFmtId="0" fontId="6" fillId="6" borderId="7" xfId="0" applyNumberFormat="1" applyFont="1" applyFill="1" applyBorder="1" applyAlignment="1" applyProtection="1"/>
    <xf numFmtId="0" fontId="10" fillId="6" borderId="4" xfId="0" applyNumberFormat="1" applyFont="1" applyFill="1" applyBorder="1" applyAlignment="1" applyProtection="1"/>
    <xf numFmtId="0" fontId="10" fillId="6" borderId="1" xfId="0" applyNumberFormat="1" applyFont="1" applyFill="1" applyBorder="1" applyAlignment="1" applyProtection="1"/>
    <xf numFmtId="9" fontId="10" fillId="6" borderId="1" xfId="0" applyNumberFormat="1" applyFont="1" applyFill="1" applyBorder="1" applyAlignment="1" applyProtection="1"/>
    <xf numFmtId="0" fontId="7" fillId="6" borderId="7" xfId="0" applyFont="1" applyFill="1" applyBorder="1" applyProtection="1"/>
    <xf numFmtId="0" fontId="10" fillId="6" borderId="4" xfId="0" applyFont="1" applyFill="1" applyBorder="1" applyProtection="1"/>
    <xf numFmtId="0" fontId="10" fillId="6" borderId="1" xfId="0" applyFont="1" applyFill="1" applyBorder="1" applyProtection="1"/>
    <xf numFmtId="9" fontId="10" fillId="6" borderId="1" xfId="0" applyNumberFormat="1" applyFont="1" applyFill="1" applyBorder="1" applyProtection="1"/>
    <xf numFmtId="0" fontId="9" fillId="6" borderId="1" xfId="0" applyFont="1" applyFill="1" applyBorder="1" applyProtection="1"/>
    <xf numFmtId="0" fontId="20" fillId="0" borderId="0" xfId="0" applyFont="1" applyProtection="1"/>
    <xf numFmtId="9" fontId="24" fillId="0" borderId="0" xfId="0" applyNumberFormat="1" applyFont="1" applyProtection="1"/>
    <xf numFmtId="4" fontId="24" fillId="0" borderId="0" xfId="0" applyNumberFormat="1" applyFont="1" applyProtection="1"/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9" fontId="14" fillId="0" borderId="23" xfId="0" applyNumberFormat="1" applyFont="1" applyBorder="1" applyAlignment="1">
      <alignment horizontal="center" vertical="center" wrapText="1"/>
    </xf>
    <xf numFmtId="9" fontId="14" fillId="0" borderId="24" xfId="0" applyNumberFormat="1" applyFont="1" applyBorder="1" applyAlignment="1">
      <alignment horizontal="center" vertical="center" wrapText="1"/>
    </xf>
    <xf numFmtId="9" fontId="14" fillId="0" borderId="25" xfId="0" applyNumberFormat="1" applyFont="1" applyBorder="1" applyAlignment="1">
      <alignment horizontal="center" vertical="center" wrapText="1"/>
    </xf>
    <xf numFmtId="43" fontId="7" fillId="0" borderId="0" xfId="0" applyNumberFormat="1" applyFont="1" applyProtection="1"/>
    <xf numFmtId="0" fontId="19" fillId="0" borderId="17" xfId="0" applyFont="1" applyBorder="1" applyAlignment="1">
      <alignment horizontal="center" vertical="center" wrapText="1"/>
    </xf>
    <xf numFmtId="43" fontId="25" fillId="0" borderId="1" xfId="14" applyNumberFormat="1" applyFill="1" applyBorder="1"/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" fontId="7" fillId="0" borderId="0" xfId="0" applyNumberFormat="1" applyFont="1" applyProtection="1"/>
    <xf numFmtId="44" fontId="4" fillId="0" borderId="7" xfId="3" applyFont="1" applyFill="1" applyBorder="1" applyAlignment="1">
      <alignment horizontal="center" vertical="center"/>
    </xf>
    <xf numFmtId="44" fontId="4" fillId="0" borderId="1" xfId="3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top" wrapText="1"/>
    </xf>
    <xf numFmtId="9" fontId="31" fillId="4" borderId="1" xfId="42" applyFont="1" applyFill="1" applyBorder="1" applyAlignment="1">
      <alignment horizontal="center" vertical="top" wrapText="1"/>
    </xf>
    <xf numFmtId="0" fontId="31" fillId="3" borderId="1" xfId="0" applyNumberFormat="1" applyFont="1" applyFill="1" applyBorder="1" applyAlignment="1" applyProtection="1">
      <alignment horizontal="left" vertical="center"/>
    </xf>
    <xf numFmtId="9" fontId="31" fillId="3" borderId="1" xfId="0" applyNumberFormat="1" applyFont="1" applyFill="1" applyBorder="1" applyAlignment="1" applyProtection="1">
      <alignment horizontal="center" vertical="center"/>
    </xf>
    <xf numFmtId="43" fontId="25" fillId="0" borderId="1" xfId="14" applyNumberFormat="1" applyBorder="1"/>
    <xf numFmtId="4" fontId="29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44" fontId="26" fillId="0" borderId="1" xfId="2" applyFont="1" applyBorder="1"/>
    <xf numFmtId="44" fontId="25" fillId="0" borderId="1" xfId="14" applyNumberFormat="1" applyBorder="1" applyAlignment="1">
      <alignment horizontal="center" vertical="center"/>
    </xf>
    <xf numFmtId="8" fontId="3" fillId="0" borderId="1" xfId="3" applyNumberFormat="1" applyFont="1" applyBorder="1" applyAlignment="1">
      <alignment horizontal="center" vertical="center"/>
    </xf>
    <xf numFmtId="0" fontId="7" fillId="0" borderId="0" xfId="0" applyFont="1" applyBorder="1" applyProtection="1"/>
    <xf numFmtId="8" fontId="9" fillId="0" borderId="0" xfId="0" applyNumberFormat="1" applyFont="1" applyFill="1" applyBorder="1" applyAlignment="1" applyProtection="1">
      <alignment horizontal="center" vertical="center"/>
    </xf>
    <xf numFmtId="8" fontId="7" fillId="0" borderId="0" xfId="0" applyNumberFormat="1" applyFont="1" applyBorder="1" applyProtection="1"/>
    <xf numFmtId="44" fontId="0" fillId="0" borderId="1" xfId="3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left" wrapText="1"/>
    </xf>
    <xf numFmtId="44" fontId="5" fillId="0" borderId="11" xfId="2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9" fontId="19" fillId="0" borderId="17" xfId="0" applyNumberFormat="1" applyFont="1" applyBorder="1" applyAlignment="1">
      <alignment horizontal="justify" wrapText="1"/>
    </xf>
    <xf numFmtId="44" fontId="14" fillId="0" borderId="21" xfId="2" applyFont="1" applyBorder="1" applyAlignment="1">
      <alignment horizontal="center" vertical="center" wrapText="1"/>
    </xf>
    <xf numFmtId="44" fontId="14" fillId="0" borderId="20" xfId="2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164" fontId="6" fillId="3" borderId="7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4" fontId="2" fillId="0" borderId="1" xfId="3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1" fontId="32" fillId="4" borderId="1" xfId="0" applyNumberFormat="1" applyFont="1" applyFill="1" applyBorder="1" applyAlignment="1">
      <alignment horizontal="center" vertical="center"/>
    </xf>
    <xf numFmtId="44" fontId="2" fillId="0" borderId="1" xfId="2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0" fillId="4" borderId="1" xfId="0" applyFont="1" applyFill="1" applyBorder="1" applyAlignment="1">
      <alignment horizontal="center" vertical="top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10" fontId="10" fillId="4" borderId="1" xfId="42" applyNumberFormat="1" applyFont="1" applyFill="1" applyBorder="1" applyAlignment="1" applyProtection="1">
      <alignment horizontal="center" vertical="center" wrapText="1"/>
      <protection locked="0"/>
    </xf>
    <xf numFmtId="8" fontId="9" fillId="0" borderId="1" xfId="0" applyNumberFormat="1" applyFont="1" applyFill="1" applyBorder="1" applyAlignment="1" applyProtection="1">
      <alignment horizontal="center" vertical="center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10" fontId="10" fillId="4" borderId="3" xfId="42" applyNumberFormat="1" applyFont="1" applyFill="1" applyBorder="1" applyAlignment="1" applyProtection="1">
      <alignment vertical="center" wrapText="1"/>
      <protection locked="0"/>
    </xf>
    <xf numFmtId="10" fontId="10" fillId="4" borderId="1" xfId="42" applyNumberFormat="1" applyFont="1" applyFill="1" applyBorder="1" applyAlignment="1" applyProtection="1">
      <alignment vertical="center" wrapText="1"/>
      <protection locked="0"/>
    </xf>
    <xf numFmtId="10" fontId="10" fillId="4" borderId="2" xfId="42" applyNumberFormat="1" applyFont="1" applyFill="1" applyBorder="1" applyAlignment="1" applyProtection="1">
      <alignment vertical="center" wrapText="1"/>
      <protection locked="0"/>
    </xf>
    <xf numFmtId="8" fontId="1" fillId="0" borderId="1" xfId="3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0" fillId="4" borderId="1" xfId="0" applyFont="1" applyFill="1" applyBorder="1" applyAlignment="1">
      <alignment horizontal="center" vertical="top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 applyProtection="1">
      <alignment horizontal="center" vertical="center"/>
    </xf>
    <xf numFmtId="43" fontId="6" fillId="0" borderId="1" xfId="2" applyNumberFormat="1" applyFont="1" applyFill="1" applyBorder="1" applyAlignment="1" applyProtection="1">
      <alignment horizontal="center" vertical="center"/>
    </xf>
    <xf numFmtId="43" fontId="32" fillId="0" borderId="1" xfId="2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34" fillId="0" borderId="0" xfId="0" applyNumberFormat="1" applyFont="1" applyFill="1" applyBorder="1" applyAlignment="1" applyProtection="1"/>
    <xf numFmtId="166" fontId="14" fillId="0" borderId="1" xfId="0" applyNumberFormat="1" applyFont="1" applyFill="1" applyBorder="1" applyAlignment="1" applyProtection="1">
      <alignment horizontal="center" vertical="center"/>
    </xf>
    <xf numFmtId="44" fontId="14" fillId="0" borderId="1" xfId="0" applyNumberFormat="1" applyFont="1" applyFill="1" applyBorder="1" applyAlignment="1" applyProtection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center"/>
    </xf>
    <xf numFmtId="8" fontId="17" fillId="2" borderId="2" xfId="0" applyNumberFormat="1" applyFont="1" applyFill="1" applyBorder="1" applyAlignment="1" applyProtection="1">
      <alignment horizontal="center" vertical="center" wrapText="1"/>
    </xf>
    <xf numFmtId="44" fontId="27" fillId="0" borderId="1" xfId="1" applyNumberFormat="1" applyFont="1" applyBorder="1"/>
    <xf numFmtId="8" fontId="9" fillId="0" borderId="0" xfId="0" applyNumberFormat="1" applyFont="1" applyFill="1" applyBorder="1" applyAlignment="1" applyProtection="1"/>
    <xf numFmtId="41" fontId="7" fillId="0" borderId="0" xfId="0" applyNumberFormat="1" applyFont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4" borderId="1" xfId="0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164" fontId="6" fillId="3" borderId="7" xfId="0" applyNumberFormat="1" applyFont="1" applyFill="1" applyBorder="1" applyAlignment="1" applyProtection="1">
      <alignment horizontal="center" vertical="center"/>
    </xf>
    <xf numFmtId="164" fontId="6" fillId="3" borderId="12" xfId="0" applyNumberFormat="1" applyFont="1" applyFill="1" applyBorder="1" applyAlignment="1" applyProtection="1">
      <alignment horizontal="center" vertical="center"/>
    </xf>
    <xf numFmtId="164" fontId="6" fillId="3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justify" vertical="center" wrapText="1"/>
    </xf>
    <xf numFmtId="0" fontId="8" fillId="0" borderId="15" xfId="0" applyNumberFormat="1" applyFont="1" applyFill="1" applyBorder="1" applyAlignment="1" applyProtection="1">
      <alignment horizontal="justify" vertical="center" wrapText="1"/>
    </xf>
    <xf numFmtId="0" fontId="8" fillId="0" borderId="16" xfId="0" applyNumberFormat="1" applyFont="1" applyFill="1" applyBorder="1" applyAlignment="1" applyProtection="1">
      <alignment horizontal="justify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6" fillId="3" borderId="7" xfId="0" applyNumberFormat="1" applyFont="1" applyFill="1" applyBorder="1" applyAlignment="1" applyProtection="1">
      <alignment horizontal="center" vertical="center"/>
    </xf>
    <xf numFmtId="164" fontId="16" fillId="3" borderId="12" xfId="0" applyNumberFormat="1" applyFont="1" applyFill="1" applyBorder="1" applyAlignment="1" applyProtection="1">
      <alignment horizontal="center" vertical="center"/>
    </xf>
    <xf numFmtId="164" fontId="16" fillId="3" borderId="4" xfId="0" applyNumberFormat="1" applyFont="1" applyFill="1" applyBorder="1" applyAlignment="1" applyProtection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 applyProtection="1">
      <alignment horizontal="justify" vertical="center" wrapText="1"/>
      <protection locked="0"/>
    </xf>
    <xf numFmtId="0" fontId="13" fillId="4" borderId="4" xfId="0" applyNumberFormat="1" applyFont="1" applyFill="1" applyBorder="1" applyAlignment="1" applyProtection="1">
      <alignment horizontal="justify" vertical="center" wrapText="1"/>
      <protection locked="0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0" fontId="13" fillId="4" borderId="3" xfId="42" applyNumberFormat="1" applyFont="1" applyFill="1" applyBorder="1" applyAlignment="1">
      <alignment horizontal="center" vertical="top" wrapText="1"/>
    </xf>
    <xf numFmtId="0" fontId="0" fillId="0" borderId="2" xfId="0" applyBorder="1"/>
    <xf numFmtId="165" fontId="27" fillId="0" borderId="3" xfId="1" applyNumberFormat="1" applyFont="1" applyBorder="1" applyAlignment="1">
      <alignment horizontal="right"/>
    </xf>
    <xf numFmtId="165" fontId="27" fillId="0" borderId="2" xfId="1" applyNumberFormat="1" applyFont="1" applyBorder="1" applyAlignment="1">
      <alignment horizontal="right"/>
    </xf>
    <xf numFmtId="164" fontId="13" fillId="0" borderId="3" xfId="0" applyNumberFormat="1" applyFont="1" applyFill="1" applyBorder="1" applyAlignment="1" applyProtection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</xf>
    <xf numFmtId="44" fontId="27" fillId="0" borderId="3" xfId="1" applyNumberFormat="1" applyFont="1" applyBorder="1" applyAlignment="1">
      <alignment horizontal="center"/>
    </xf>
    <xf numFmtId="44" fontId="27" fillId="0" borderId="2" xfId="1" applyNumberFormat="1" applyFont="1" applyBorder="1" applyAlignment="1">
      <alignment horizontal="center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17" fillId="0" borderId="6" xfId="0" applyNumberFormat="1" applyFont="1" applyFill="1" applyBorder="1" applyAlignment="1" applyProtection="1">
      <alignment horizontal="center" vertical="center"/>
    </xf>
    <xf numFmtId="0" fontId="17" fillId="0" borderId="14" xfId="0" applyNumberFormat="1" applyFont="1" applyFill="1" applyBorder="1" applyAlignment="1" applyProtection="1">
      <alignment horizontal="left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0" fontId="17" fillId="0" borderId="16" xfId="0" applyNumberFormat="1" applyFont="1" applyFill="1" applyBorder="1" applyAlignment="1" applyProtection="1">
      <alignment horizontal="left" vertical="center" wrapText="1"/>
    </xf>
    <xf numFmtId="0" fontId="17" fillId="2" borderId="7" xfId="0" applyNumberFormat="1" applyFont="1" applyFill="1" applyBorder="1" applyAlignment="1" applyProtection="1">
      <alignment horizontal="center" vertical="center"/>
    </xf>
    <xf numFmtId="0" fontId="17" fillId="2" borderId="12" xfId="0" applyNumberFormat="1" applyFont="1" applyFill="1" applyBorder="1" applyAlignment="1" applyProtection="1">
      <alignment horizontal="center" vertical="center"/>
    </xf>
    <xf numFmtId="0" fontId="17" fillId="2" borderId="4" xfId="0" applyNumberFormat="1" applyFont="1" applyFill="1" applyBorder="1" applyAlignment="1" applyProtection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7" fillId="2" borderId="2" xfId="0" applyNumberFormat="1" applyFont="1" applyFill="1" applyBorder="1" applyAlignment="1" applyProtection="1">
      <alignment horizontal="center" vertical="center" wrapText="1"/>
    </xf>
    <xf numFmtId="0" fontId="17" fillId="2" borderId="7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center" vertical="center"/>
    </xf>
    <xf numFmtId="0" fontId="17" fillId="2" borderId="12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0" xfId="0" applyFont="1" applyFill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10" fillId="6" borderId="1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64" fontId="6" fillId="4" borderId="7" xfId="0" applyNumberFormat="1" applyFont="1" applyFill="1" applyBorder="1" applyAlignment="1" applyProtection="1">
      <alignment horizontal="center" vertical="center"/>
    </xf>
    <xf numFmtId="164" fontId="6" fillId="4" borderId="12" xfId="0" applyNumberFormat="1" applyFont="1" applyFill="1" applyBorder="1" applyAlignment="1" applyProtection="1">
      <alignment horizontal="center" vertical="center"/>
    </xf>
    <xf numFmtId="164" fontId="6" fillId="4" borderId="4" xfId="0" applyNumberFormat="1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>
      <alignment horizontal="center" vertical="top" wrapText="1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23" fillId="0" borderId="28" xfId="0" applyFont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top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30" fillId="4" borderId="5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4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0" fontId="30" fillId="4" borderId="3" xfId="0" applyFont="1" applyFill="1" applyBorder="1" applyAlignment="1">
      <alignment horizontal="left" vertical="center" wrapText="1"/>
    </xf>
    <xf numFmtId="0" fontId="31" fillId="4" borderId="3" xfId="0" applyFont="1" applyFill="1" applyBorder="1" applyAlignment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6" xfId="0" applyNumberFormat="1" applyFont="1" applyFill="1" applyBorder="1" applyAlignment="1" applyProtection="1">
      <alignment horizontal="lef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top" wrapText="1"/>
    </xf>
    <xf numFmtId="0" fontId="10" fillId="4" borderId="27" xfId="0" applyFont="1" applyFill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</cellXfs>
  <cellStyles count="43">
    <cellStyle name="Millares" xfId="1" builtinId="3"/>
    <cellStyle name="Moneda" xfId="2" builtinId="4"/>
    <cellStyle name="Moneda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3" xfId="7" xr:uid="{00000000-0005-0000-0000-000007000000}"/>
    <cellStyle name="Normal 14" xfId="8" xr:uid="{00000000-0005-0000-0000-000008000000}"/>
    <cellStyle name="Normal 15" xfId="9" xr:uid="{00000000-0005-0000-0000-000009000000}"/>
    <cellStyle name="Normal 16" xfId="10" xr:uid="{00000000-0005-0000-0000-00000A000000}"/>
    <cellStyle name="Normal 17" xfId="11" xr:uid="{00000000-0005-0000-0000-00000B000000}"/>
    <cellStyle name="Normal 18" xfId="12" xr:uid="{00000000-0005-0000-0000-00000C000000}"/>
    <cellStyle name="Normal 19" xfId="13" xr:uid="{00000000-0005-0000-0000-00000D000000}"/>
    <cellStyle name="Normal 2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0" xfId="26" xr:uid="{00000000-0005-0000-0000-00001A000000}"/>
    <cellStyle name="Normal 31" xfId="27" xr:uid="{00000000-0005-0000-0000-00001B000000}"/>
    <cellStyle name="Normal 32" xfId="28" xr:uid="{00000000-0005-0000-0000-00001C000000}"/>
    <cellStyle name="Normal 33" xfId="29" xr:uid="{00000000-0005-0000-0000-00001D000000}"/>
    <cellStyle name="Normal 34" xfId="30" xr:uid="{00000000-0005-0000-0000-00001E000000}"/>
    <cellStyle name="Normal 35" xfId="31" xr:uid="{00000000-0005-0000-0000-00001F000000}"/>
    <cellStyle name="Normal 36" xfId="32" xr:uid="{00000000-0005-0000-0000-000020000000}"/>
    <cellStyle name="Normal 37" xfId="33" xr:uid="{00000000-0005-0000-0000-000021000000}"/>
    <cellStyle name="Normal 38" xfId="34" xr:uid="{00000000-0005-0000-0000-000022000000}"/>
    <cellStyle name="Normal 39" xfId="35" xr:uid="{00000000-0005-0000-0000-000023000000}"/>
    <cellStyle name="Normal 40" xfId="36" xr:uid="{00000000-0005-0000-0000-000024000000}"/>
    <cellStyle name="Normal 41" xfId="37" xr:uid="{00000000-0005-0000-0000-000025000000}"/>
    <cellStyle name="Normal 42" xfId="38" xr:uid="{00000000-0005-0000-0000-000026000000}"/>
    <cellStyle name="Normal 6" xfId="39" xr:uid="{00000000-0005-0000-0000-000027000000}"/>
    <cellStyle name="Normal 7" xfId="40" xr:uid="{00000000-0005-0000-0000-000028000000}"/>
    <cellStyle name="Normal 9" xfId="41" xr:uid="{00000000-0005-0000-0000-000029000000}"/>
    <cellStyle name="Porcentaje" xfId="4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21167</xdr:colOff>
      <xdr:row>31</xdr:row>
      <xdr:rowOff>0</xdr:rowOff>
    </xdr:from>
    <xdr:ext cx="2629571" cy="31149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36</xdr:row>
      <xdr:rowOff>0</xdr:rowOff>
    </xdr:from>
    <xdr:ext cx="2629571" cy="31149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3117" y="159734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3117" y="189547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34</xdr:row>
      <xdr:rowOff>0</xdr:rowOff>
    </xdr:from>
    <xdr:ext cx="2629571" cy="311496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39</xdr:row>
      <xdr:rowOff>0</xdr:rowOff>
    </xdr:from>
    <xdr:ext cx="2629571" cy="311496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37</xdr:row>
      <xdr:rowOff>0</xdr:rowOff>
    </xdr:from>
    <xdr:ext cx="2629571" cy="311496"/>
    <xdr:sp macro="" textlink="">
      <xdr:nvSpPr>
        <xdr:cNvPr id="10" name="1 CuadroText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383117" y="15935325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  <xdr:oneCellAnchor>
    <xdr:from>
      <xdr:col>1</xdr:col>
      <xdr:colOff>21167</xdr:colOff>
      <xdr:row>42</xdr:row>
      <xdr:rowOff>0</xdr:rowOff>
    </xdr:from>
    <xdr:ext cx="2629571" cy="311496"/>
    <xdr:sp macro="" textlink="">
      <xdr:nvSpPr>
        <xdr:cNvPr id="11" name="4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3117" y="18916650"/>
          <a:ext cx="26295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1"/>
          <a:endParaRPr lang="es-MX" sz="1400" b="0" u="sng"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ownloads/ENERO%20A%20JUNIO%202018%20(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F%20GUAYMAS\DIF%202020\CUQUITA\OBJETIVOS%20Y%20METAS%20%20ENERO-%20MARZ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A JUNIO 2008"/>
      <sheetName val="ENERO 2018"/>
      <sheetName val="FEBRERO 2018"/>
      <sheetName val="MARZO 2018"/>
      <sheetName val="ABRIL  2018"/>
      <sheetName val="MAYO 2018"/>
      <sheetName val="JUNIO 2018"/>
    </sheetNames>
    <sheetDataSet>
      <sheetData sheetId="0" refreshError="1"/>
      <sheetData sheetId="1" refreshError="1">
        <row r="11">
          <cell r="E11">
            <v>45876.14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26</v>
          </cell>
        </row>
        <row r="31">
          <cell r="H31">
            <v>0</v>
          </cell>
        </row>
        <row r="32">
          <cell r="H32">
            <v>2</v>
          </cell>
        </row>
        <row r="33">
          <cell r="H33">
            <v>9</v>
          </cell>
        </row>
        <row r="34"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H36">
            <v>0</v>
          </cell>
        </row>
        <row r="37">
          <cell r="H37">
            <v>12</v>
          </cell>
        </row>
        <row r="38">
          <cell r="H38">
            <v>2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2" refreshError="1">
        <row r="11">
          <cell r="E11">
            <v>44008.14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29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H36">
            <v>2</v>
          </cell>
        </row>
        <row r="37">
          <cell r="H37">
            <v>19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3" refreshError="1">
        <row r="13">
          <cell r="E13">
            <v>33833.74</v>
          </cell>
        </row>
        <row r="18">
          <cell r="H18">
            <v>0</v>
          </cell>
        </row>
        <row r="26">
          <cell r="H26">
            <v>1</v>
          </cell>
        </row>
        <row r="27">
          <cell r="H27">
            <v>0</v>
          </cell>
        </row>
        <row r="28">
          <cell r="H28">
            <v>1</v>
          </cell>
        </row>
        <row r="29">
          <cell r="H29">
            <v>1</v>
          </cell>
        </row>
        <row r="30">
          <cell r="H30">
            <v>20</v>
          </cell>
        </row>
        <row r="33">
          <cell r="H33">
            <v>48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</sheetData>
      <sheetData sheetId="4" refreshError="1">
        <row r="11">
          <cell r="E11">
            <v>41508.14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25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G35">
            <v>12</v>
          </cell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5" refreshError="1">
        <row r="11">
          <cell r="E11">
            <v>42626.14</v>
          </cell>
        </row>
        <row r="16">
          <cell r="H16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20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H36">
            <v>2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</sheetData>
      <sheetData sheetId="6" refreshError="1">
        <row r="13">
          <cell r="E13">
            <v>42630.14</v>
          </cell>
        </row>
        <row r="18">
          <cell r="H18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0">
          <cell r="H30">
            <v>20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- JUNIO 2020"/>
      <sheetName val="ENERO 2020"/>
      <sheetName val="FEBRERO 2020"/>
      <sheetName val="MARZO 2020"/>
      <sheetName val="ABRIL 2020"/>
      <sheetName val="MAYO 2020"/>
      <sheetName val="JUNIO 2020"/>
    </sheetNames>
    <sheetDataSet>
      <sheetData sheetId="0" refreshError="1"/>
      <sheetData sheetId="1" refreshError="1">
        <row r="14">
          <cell r="G14">
            <v>120</v>
          </cell>
          <cell r="H14">
            <v>135</v>
          </cell>
        </row>
        <row r="15">
          <cell r="G15">
            <v>1</v>
          </cell>
          <cell r="H15">
            <v>1</v>
          </cell>
        </row>
        <row r="16">
          <cell r="G16">
            <v>1</v>
          </cell>
          <cell r="H16">
            <v>1</v>
          </cell>
        </row>
        <row r="17">
          <cell r="G17">
            <v>2</v>
          </cell>
          <cell r="H17">
            <v>2</v>
          </cell>
        </row>
        <row r="18">
          <cell r="G18">
            <v>3</v>
          </cell>
          <cell r="H18">
            <v>1</v>
          </cell>
        </row>
        <row r="19">
          <cell r="G19">
            <v>1</v>
          </cell>
          <cell r="H19">
            <v>0</v>
          </cell>
        </row>
        <row r="20">
          <cell r="G20">
            <v>2</v>
          </cell>
          <cell r="H20">
            <v>1</v>
          </cell>
        </row>
        <row r="21">
          <cell r="G21">
            <v>1</v>
          </cell>
          <cell r="H21">
            <v>1</v>
          </cell>
        </row>
        <row r="22">
          <cell r="G22">
            <v>1</v>
          </cell>
          <cell r="H22">
            <v>1</v>
          </cell>
        </row>
        <row r="23">
          <cell r="G23">
            <v>1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2" refreshError="1">
        <row r="14">
          <cell r="G14">
            <v>125</v>
          </cell>
          <cell r="H14">
            <v>115</v>
          </cell>
        </row>
        <row r="15">
          <cell r="G15">
            <v>0</v>
          </cell>
          <cell r="H15">
            <v>0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</v>
          </cell>
          <cell r="H18">
            <v>1</v>
          </cell>
        </row>
        <row r="19">
          <cell r="G19">
            <v>1</v>
          </cell>
          <cell r="H19">
            <v>0</v>
          </cell>
        </row>
        <row r="20">
          <cell r="G20">
            <v>1</v>
          </cell>
          <cell r="H20">
            <v>1</v>
          </cell>
        </row>
        <row r="21">
          <cell r="G21">
            <v>1</v>
          </cell>
          <cell r="H21">
            <v>0</v>
          </cell>
        </row>
        <row r="22">
          <cell r="G22">
            <v>0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  <sheetData sheetId="3" refreshError="1">
        <row r="14">
          <cell r="G14">
            <v>130</v>
          </cell>
          <cell r="H14">
            <v>95</v>
          </cell>
        </row>
        <row r="15">
          <cell r="G15">
            <v>1</v>
          </cell>
          <cell r="H15">
            <v>1</v>
          </cell>
        </row>
        <row r="16">
          <cell r="G16">
            <v>0</v>
          </cell>
          <cell r="H16">
            <v>0</v>
          </cell>
        </row>
        <row r="17">
          <cell r="G17">
            <v>1</v>
          </cell>
          <cell r="H17">
            <v>1</v>
          </cell>
        </row>
        <row r="18">
          <cell r="G18">
            <v>1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0</v>
          </cell>
          <cell r="H20">
            <v>2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4" refreshError="1">
        <row r="14">
          <cell r="G14">
            <v>130</v>
          </cell>
          <cell r="H14">
            <v>50</v>
          </cell>
        </row>
        <row r="15">
          <cell r="G15">
            <v>1</v>
          </cell>
          <cell r="H15">
            <v>0</v>
          </cell>
        </row>
        <row r="16">
          <cell r="G16">
            <v>1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3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0</v>
          </cell>
          <cell r="H20">
            <v>0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1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  <sheetData sheetId="5" refreshError="1">
        <row r="14">
          <cell r="G14">
            <v>110</v>
          </cell>
          <cell r="H14">
            <v>55</v>
          </cell>
        </row>
        <row r="15">
          <cell r="G15">
            <v>0</v>
          </cell>
          <cell r="H15">
            <v>0</v>
          </cell>
        </row>
        <row r="16">
          <cell r="G16">
            <v>2</v>
          </cell>
          <cell r="H16">
            <v>0</v>
          </cell>
        </row>
        <row r="17">
          <cell r="G17">
            <v>1</v>
          </cell>
          <cell r="H17">
            <v>0</v>
          </cell>
        </row>
        <row r="18">
          <cell r="G18">
            <v>2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2</v>
          </cell>
          <cell r="H20">
            <v>0</v>
          </cell>
        </row>
        <row r="21">
          <cell r="G21">
            <v>1</v>
          </cell>
          <cell r="H21">
            <v>0</v>
          </cell>
        </row>
        <row r="22">
          <cell r="G22">
            <v>1</v>
          </cell>
          <cell r="H22">
            <v>0</v>
          </cell>
        </row>
        <row r="23">
          <cell r="G23">
            <v>0</v>
          </cell>
          <cell r="H23">
            <v>0</v>
          </cell>
        </row>
        <row r="24">
          <cell r="G24">
            <v>1</v>
          </cell>
          <cell r="H24">
            <v>0</v>
          </cell>
        </row>
      </sheetData>
      <sheetData sheetId="6" refreshError="1">
        <row r="14">
          <cell r="G14">
            <v>115</v>
          </cell>
          <cell r="H14">
            <v>45</v>
          </cell>
        </row>
        <row r="15">
          <cell r="G15">
            <v>1</v>
          </cell>
          <cell r="H15">
            <v>1</v>
          </cell>
        </row>
        <row r="16">
          <cell r="G16">
            <v>0</v>
          </cell>
          <cell r="H16">
            <v>0</v>
          </cell>
        </row>
        <row r="17">
          <cell r="G17">
            <v>0</v>
          </cell>
          <cell r="H17">
            <v>0</v>
          </cell>
        </row>
        <row r="18">
          <cell r="G18">
            <v>2</v>
          </cell>
          <cell r="H18">
            <v>0</v>
          </cell>
        </row>
        <row r="19">
          <cell r="G19">
            <v>1</v>
          </cell>
          <cell r="H19">
            <v>0</v>
          </cell>
        </row>
        <row r="20">
          <cell r="G20">
            <v>1</v>
          </cell>
          <cell r="H20">
            <v>1</v>
          </cell>
        </row>
        <row r="21">
          <cell r="G21">
            <v>0</v>
          </cell>
          <cell r="H21">
            <v>0</v>
          </cell>
        </row>
        <row r="22">
          <cell r="G22">
            <v>1</v>
          </cell>
          <cell r="H22">
            <v>1</v>
          </cell>
        </row>
        <row r="23">
          <cell r="G23">
            <v>0</v>
          </cell>
          <cell r="H23">
            <v>0</v>
          </cell>
        </row>
        <row r="24">
          <cell r="G24">
            <v>0</v>
          </cell>
          <cell r="H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zoomScaleNormal="100" workbookViewId="0">
      <selection activeCell="A6" sqref="A6:AF6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348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25.5" customHeight="1" x14ac:dyDescent="0.2">
      <c r="A13" s="271" t="s">
        <v>314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3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64" t="s">
        <v>1</v>
      </c>
      <c r="B15" s="268"/>
      <c r="C15" s="265"/>
      <c r="D15" s="269" t="s">
        <v>3</v>
      </c>
      <c r="E15" s="269" t="s">
        <v>5</v>
      </c>
      <c r="F15" s="266" t="s">
        <v>6</v>
      </c>
      <c r="G15" s="267"/>
      <c r="H15" s="266" t="s">
        <v>7</v>
      </c>
      <c r="I15" s="267"/>
      <c r="J15" s="264" t="s">
        <v>8</v>
      </c>
      <c r="K15" s="265"/>
      <c r="L15" s="264" t="s">
        <v>8</v>
      </c>
      <c r="M15" s="265"/>
      <c r="N15" s="264" t="s">
        <v>28</v>
      </c>
      <c r="O15" s="265"/>
      <c r="P15" s="264" t="s">
        <v>9</v>
      </c>
      <c r="Q15" s="265"/>
      <c r="R15" s="264" t="s">
        <v>10</v>
      </c>
      <c r="S15" s="265"/>
      <c r="T15" s="264" t="s">
        <v>10</v>
      </c>
      <c r="U15" s="265"/>
      <c r="V15" s="264" t="s">
        <v>29</v>
      </c>
      <c r="W15" s="265"/>
      <c r="X15" s="264" t="s">
        <v>11</v>
      </c>
      <c r="Y15" s="265"/>
      <c r="Z15" s="275" t="s">
        <v>22</v>
      </c>
      <c r="AA15" s="275"/>
      <c r="AB15" s="275"/>
      <c r="AC15" s="266" t="s">
        <v>12</v>
      </c>
      <c r="AD15" s="276"/>
      <c r="AE15" s="267"/>
      <c r="AF15" s="274" t="s">
        <v>23</v>
      </c>
    </row>
    <row r="16" spans="1:32" x14ac:dyDescent="0.2">
      <c r="A16" s="171" t="s">
        <v>13</v>
      </c>
      <c r="B16" s="275" t="s">
        <v>2</v>
      </c>
      <c r="C16" s="275"/>
      <c r="D16" s="270"/>
      <c r="E16" s="270"/>
      <c r="F16" s="170" t="s">
        <v>14</v>
      </c>
      <c r="G16" s="170" t="s">
        <v>15</v>
      </c>
      <c r="H16" s="170" t="s">
        <v>4</v>
      </c>
      <c r="I16" s="170" t="s">
        <v>16</v>
      </c>
      <c r="J16" s="170" t="s">
        <v>14</v>
      </c>
      <c r="K16" s="170" t="s">
        <v>15</v>
      </c>
      <c r="L16" s="2" t="s">
        <v>17</v>
      </c>
      <c r="M16" s="2" t="s">
        <v>18</v>
      </c>
      <c r="N16" s="170" t="s">
        <v>14</v>
      </c>
      <c r="O16" s="170" t="s">
        <v>15</v>
      </c>
      <c r="P16" s="2" t="s">
        <v>17</v>
      </c>
      <c r="Q16" s="2" t="s">
        <v>18</v>
      </c>
      <c r="R16" s="170" t="s">
        <v>14</v>
      </c>
      <c r="S16" s="170" t="s">
        <v>15</v>
      </c>
      <c r="T16" s="2" t="s">
        <v>17</v>
      </c>
      <c r="U16" s="2" t="s">
        <v>18</v>
      </c>
      <c r="V16" s="170" t="s">
        <v>14</v>
      </c>
      <c r="W16" s="170" t="s">
        <v>15</v>
      </c>
      <c r="X16" s="2" t="s">
        <v>17</v>
      </c>
      <c r="Y16" s="2" t="s">
        <v>18</v>
      </c>
      <c r="Z16" s="2" t="s">
        <v>17</v>
      </c>
      <c r="AA16" s="2" t="s">
        <v>18</v>
      </c>
      <c r="AB16" s="2" t="s">
        <v>24</v>
      </c>
      <c r="AC16" s="170" t="s">
        <v>19</v>
      </c>
      <c r="AD16" s="170" t="s">
        <v>20</v>
      </c>
      <c r="AE16" s="170" t="s">
        <v>21</v>
      </c>
      <c r="AF16" s="274"/>
    </row>
    <row r="17" spans="1:32" ht="45" customHeight="1" x14ac:dyDescent="0.2">
      <c r="A17" s="9"/>
      <c r="B17" s="263" t="s">
        <v>76</v>
      </c>
      <c r="C17" s="263"/>
      <c r="D17" s="30" t="s">
        <v>77</v>
      </c>
      <c r="E17" s="31">
        <v>0.21</v>
      </c>
      <c r="F17" s="23">
        <f>$F$30*E17</f>
        <v>163518.38999999998</v>
      </c>
      <c r="G17" s="23">
        <f>$G$30*E17</f>
        <v>138072.01379999999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6">
        <f>1250+1250</f>
        <v>2500</v>
      </c>
      <c r="AA17" s="26">
        <v>999</v>
      </c>
      <c r="AB17" s="14"/>
      <c r="AC17" s="3"/>
      <c r="AD17" s="3"/>
      <c r="AE17" s="3"/>
      <c r="AF17" s="25" t="s">
        <v>327</v>
      </c>
    </row>
    <row r="18" spans="1:32" ht="45" customHeight="1" x14ac:dyDescent="0.2">
      <c r="A18" s="9"/>
      <c r="B18" s="263" t="s">
        <v>78</v>
      </c>
      <c r="C18" s="263"/>
      <c r="D18" s="30" t="s">
        <v>30</v>
      </c>
      <c r="E18" s="31">
        <v>0.1</v>
      </c>
      <c r="F18" s="23">
        <f t="shared" ref="F18:F29" si="0">$F$30*E18</f>
        <v>77865.900000000009</v>
      </c>
      <c r="G18" s="23">
        <f t="shared" ref="G18:G29" si="1">$G$30*E18</f>
        <v>65748.577999999994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6">
        <f>140+140</f>
        <v>280</v>
      </c>
      <c r="AA18" s="24">
        <v>151</v>
      </c>
      <c r="AB18" s="14"/>
      <c r="AC18" s="3"/>
      <c r="AD18" s="3"/>
      <c r="AE18" s="3"/>
      <c r="AF18" s="25" t="s">
        <v>327</v>
      </c>
    </row>
    <row r="19" spans="1:32" ht="45" customHeight="1" x14ac:dyDescent="0.2">
      <c r="A19" s="9"/>
      <c r="B19" s="263" t="s">
        <v>79</v>
      </c>
      <c r="C19" s="263"/>
      <c r="D19" s="30" t="s">
        <v>30</v>
      </c>
      <c r="E19" s="31">
        <v>0.02</v>
      </c>
      <c r="F19" s="23">
        <f t="shared" si="0"/>
        <v>15573.18</v>
      </c>
      <c r="G19" s="23">
        <f t="shared" si="1"/>
        <v>13149.715599999998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6">
        <f>36+36</f>
        <v>72</v>
      </c>
      <c r="AA19" s="26">
        <v>13</v>
      </c>
      <c r="AB19" s="14"/>
      <c r="AC19" s="3"/>
      <c r="AD19" s="3"/>
      <c r="AE19" s="3"/>
      <c r="AF19" s="25" t="s">
        <v>327</v>
      </c>
    </row>
    <row r="20" spans="1:32" ht="45" customHeight="1" x14ac:dyDescent="0.2">
      <c r="A20" s="9"/>
      <c r="B20" s="263" t="s">
        <v>80</v>
      </c>
      <c r="C20" s="263"/>
      <c r="D20" s="30" t="s">
        <v>81</v>
      </c>
      <c r="E20" s="31">
        <v>0.06</v>
      </c>
      <c r="F20" s="23">
        <f t="shared" si="0"/>
        <v>46719.54</v>
      </c>
      <c r="G20" s="23">
        <f t="shared" si="1"/>
        <v>39449.146799999995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26">
        <v>3</v>
      </c>
      <c r="AA20" s="26">
        <v>2</v>
      </c>
      <c r="AB20" s="14"/>
      <c r="AC20" s="3"/>
      <c r="AD20" s="3"/>
      <c r="AE20" s="3"/>
      <c r="AF20" s="25" t="s">
        <v>313</v>
      </c>
    </row>
    <row r="21" spans="1:32" ht="45" customHeight="1" x14ac:dyDescent="0.2">
      <c r="A21" s="9"/>
      <c r="B21" s="263" t="s">
        <v>82</v>
      </c>
      <c r="C21" s="263"/>
      <c r="D21" s="30" t="s">
        <v>83</v>
      </c>
      <c r="E21" s="31">
        <v>0.04</v>
      </c>
      <c r="F21" s="23">
        <f t="shared" si="0"/>
        <v>31146.36</v>
      </c>
      <c r="G21" s="23">
        <f t="shared" si="1"/>
        <v>26299.431199999995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3"/>
      <c r="Z21" s="26">
        <v>2</v>
      </c>
      <c r="AA21" s="26">
        <v>0</v>
      </c>
      <c r="AB21" s="14"/>
      <c r="AC21" s="3"/>
      <c r="AD21" s="3"/>
      <c r="AE21" s="3"/>
      <c r="AF21" s="25"/>
    </row>
    <row r="22" spans="1:32" ht="45" customHeight="1" x14ac:dyDescent="0.2">
      <c r="A22" s="9"/>
      <c r="B22" s="263" t="s">
        <v>84</v>
      </c>
      <c r="C22" s="263"/>
      <c r="D22" s="30" t="s">
        <v>85</v>
      </c>
      <c r="E22" s="31">
        <v>0.1</v>
      </c>
      <c r="F22" s="23">
        <f t="shared" si="0"/>
        <v>77865.900000000009</v>
      </c>
      <c r="G22" s="23">
        <f t="shared" si="1"/>
        <v>65748.577999999994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3"/>
      <c r="Z22" s="26">
        <v>8</v>
      </c>
      <c r="AA22" s="26">
        <v>0</v>
      </c>
      <c r="AB22" s="14"/>
      <c r="AC22" s="3"/>
      <c r="AD22" s="3"/>
      <c r="AE22" s="3"/>
      <c r="AF22" s="25"/>
    </row>
    <row r="23" spans="1:32" ht="45" customHeight="1" x14ac:dyDescent="0.2">
      <c r="A23" s="9"/>
      <c r="B23" s="263" t="s">
        <v>86</v>
      </c>
      <c r="C23" s="263"/>
      <c r="D23" s="30" t="s">
        <v>30</v>
      </c>
      <c r="E23" s="31">
        <v>0.05</v>
      </c>
      <c r="F23" s="23">
        <f t="shared" si="0"/>
        <v>38932.950000000004</v>
      </c>
      <c r="G23" s="23">
        <f t="shared" si="1"/>
        <v>32874.288999999997</v>
      </c>
      <c r="H23" s="14"/>
      <c r="I23" s="17"/>
      <c r="J23" s="8"/>
      <c r="K23" s="8"/>
      <c r="L23" s="9"/>
      <c r="M23" s="15"/>
      <c r="N23" s="8"/>
      <c r="O23" s="8"/>
      <c r="P23" s="9"/>
      <c r="Q23" s="15"/>
      <c r="R23" s="8"/>
      <c r="S23" s="8"/>
      <c r="T23" s="9"/>
      <c r="U23" s="15"/>
      <c r="V23" s="8"/>
      <c r="W23" s="8"/>
      <c r="X23" s="9"/>
      <c r="Y23" s="3"/>
      <c r="Z23" s="26">
        <v>4</v>
      </c>
      <c r="AA23" s="26">
        <v>1</v>
      </c>
      <c r="AB23" s="14"/>
      <c r="AC23" s="3"/>
      <c r="AD23" s="3"/>
      <c r="AE23" s="3"/>
      <c r="AF23" s="25"/>
    </row>
    <row r="24" spans="1:32" ht="45" customHeight="1" x14ac:dyDescent="0.2">
      <c r="A24" s="9"/>
      <c r="B24" s="263" t="s">
        <v>87</v>
      </c>
      <c r="C24" s="263"/>
      <c r="D24" s="30" t="s">
        <v>30</v>
      </c>
      <c r="E24" s="31">
        <v>0.22</v>
      </c>
      <c r="F24" s="23">
        <f t="shared" si="0"/>
        <v>171304.98</v>
      </c>
      <c r="G24" s="23">
        <f t="shared" si="1"/>
        <v>144646.87159999998</v>
      </c>
      <c r="H24" s="14"/>
      <c r="I24" s="17"/>
      <c r="J24" s="8"/>
      <c r="K24" s="8"/>
      <c r="L24" s="9"/>
      <c r="M24" s="15"/>
      <c r="N24" s="8"/>
      <c r="O24" s="8"/>
      <c r="P24" s="9"/>
      <c r="Q24" s="15"/>
      <c r="R24" s="8"/>
      <c r="S24" s="8"/>
      <c r="T24" s="9"/>
      <c r="U24" s="15"/>
      <c r="V24" s="8"/>
      <c r="W24" s="8"/>
      <c r="X24" s="9"/>
      <c r="Y24" s="3"/>
      <c r="Z24" s="26">
        <f>1150+900</f>
        <v>2050</v>
      </c>
      <c r="AA24" s="26">
        <v>954</v>
      </c>
      <c r="AB24" s="14"/>
      <c r="AC24" s="3"/>
      <c r="AD24" s="3"/>
      <c r="AE24" s="3"/>
      <c r="AF24" s="25" t="s">
        <v>327</v>
      </c>
    </row>
    <row r="25" spans="1:32" ht="45" customHeight="1" x14ac:dyDescent="0.2">
      <c r="A25" s="9"/>
      <c r="B25" s="263" t="s">
        <v>88</v>
      </c>
      <c r="C25" s="263"/>
      <c r="D25" s="30" t="s">
        <v>89</v>
      </c>
      <c r="E25" s="31">
        <v>0.02</v>
      </c>
      <c r="F25" s="23">
        <f t="shared" si="0"/>
        <v>15573.18</v>
      </c>
      <c r="G25" s="23">
        <f t="shared" si="1"/>
        <v>13149.715599999998</v>
      </c>
      <c r="H25" s="14"/>
      <c r="I25" s="17"/>
      <c r="J25" s="8"/>
      <c r="K25" s="8"/>
      <c r="L25" s="9"/>
      <c r="M25" s="15"/>
      <c r="N25" s="8"/>
      <c r="O25" s="8"/>
      <c r="P25" s="9"/>
      <c r="Q25" s="15"/>
      <c r="R25" s="8"/>
      <c r="S25" s="8"/>
      <c r="T25" s="9"/>
      <c r="U25" s="15"/>
      <c r="V25" s="8"/>
      <c r="W25" s="8"/>
      <c r="X25" s="9"/>
      <c r="Y25" s="3"/>
      <c r="Z25" s="26">
        <v>60</v>
      </c>
      <c r="AA25" s="26">
        <v>20</v>
      </c>
      <c r="AB25" s="14"/>
      <c r="AC25" s="3"/>
      <c r="AD25" s="3"/>
      <c r="AE25" s="3"/>
      <c r="AF25" s="25"/>
    </row>
    <row r="26" spans="1:32" ht="45" customHeight="1" x14ac:dyDescent="0.2">
      <c r="A26" s="9"/>
      <c r="B26" s="263" t="s">
        <v>90</v>
      </c>
      <c r="C26" s="263"/>
      <c r="D26" s="30" t="s">
        <v>30</v>
      </c>
      <c r="E26" s="31">
        <v>0.1</v>
      </c>
      <c r="F26" s="23">
        <f t="shared" si="0"/>
        <v>77865.900000000009</v>
      </c>
      <c r="G26" s="23">
        <f t="shared" si="1"/>
        <v>65748.577999999994</v>
      </c>
      <c r="H26" s="14"/>
      <c r="I26" s="17"/>
      <c r="J26" s="8"/>
      <c r="K26" s="8"/>
      <c r="L26" s="9"/>
      <c r="M26" s="15"/>
      <c r="N26" s="8"/>
      <c r="O26" s="8"/>
      <c r="P26" s="9"/>
      <c r="Q26" s="15"/>
      <c r="R26" s="8"/>
      <c r="S26" s="8"/>
      <c r="T26" s="9"/>
      <c r="U26" s="15"/>
      <c r="V26" s="8"/>
      <c r="W26" s="8"/>
      <c r="X26" s="9"/>
      <c r="Y26" s="3"/>
      <c r="Z26" s="26">
        <f>47+28</f>
        <v>75</v>
      </c>
      <c r="AA26" s="26">
        <v>40</v>
      </c>
      <c r="AB26" s="14"/>
      <c r="AC26" s="3"/>
      <c r="AD26" s="3"/>
      <c r="AE26" s="3"/>
      <c r="AF26" s="25" t="s">
        <v>327</v>
      </c>
    </row>
    <row r="27" spans="1:32" ht="45" customHeight="1" x14ac:dyDescent="0.2">
      <c r="A27" s="9"/>
      <c r="B27" s="263" t="s">
        <v>91</v>
      </c>
      <c r="C27" s="263"/>
      <c r="D27" s="30" t="s">
        <v>75</v>
      </c>
      <c r="E27" s="31">
        <v>0.04</v>
      </c>
      <c r="F27" s="23">
        <f t="shared" si="0"/>
        <v>31146.36</v>
      </c>
      <c r="G27" s="23">
        <f t="shared" si="1"/>
        <v>26299.431199999995</v>
      </c>
      <c r="H27" s="14"/>
      <c r="I27" s="17"/>
      <c r="J27" s="8"/>
      <c r="K27" s="8"/>
      <c r="L27" s="9"/>
      <c r="M27" s="15"/>
      <c r="N27" s="8"/>
      <c r="O27" s="8"/>
      <c r="P27" s="9"/>
      <c r="Q27" s="15"/>
      <c r="R27" s="8"/>
      <c r="S27" s="8"/>
      <c r="T27" s="9"/>
      <c r="U27" s="15"/>
      <c r="V27" s="8"/>
      <c r="W27" s="8"/>
      <c r="X27" s="9"/>
      <c r="Y27" s="3"/>
      <c r="Z27" s="26">
        <v>44</v>
      </c>
      <c r="AA27" s="26">
        <v>11</v>
      </c>
      <c r="AB27" s="14"/>
      <c r="AC27" s="3"/>
      <c r="AD27" s="3"/>
      <c r="AE27" s="3"/>
      <c r="AF27" s="25"/>
    </row>
    <row r="28" spans="1:32" ht="45" customHeight="1" x14ac:dyDescent="0.2">
      <c r="A28" s="9"/>
      <c r="B28" s="263" t="s">
        <v>92</v>
      </c>
      <c r="C28" s="263"/>
      <c r="D28" s="30" t="s">
        <v>93</v>
      </c>
      <c r="E28" s="31">
        <v>0.02</v>
      </c>
      <c r="F28" s="23">
        <f t="shared" si="0"/>
        <v>15573.18</v>
      </c>
      <c r="G28" s="23">
        <f t="shared" si="1"/>
        <v>13149.715599999998</v>
      </c>
      <c r="H28" s="14"/>
      <c r="I28" s="17"/>
      <c r="J28" s="8"/>
      <c r="K28" s="8"/>
      <c r="L28" s="9"/>
      <c r="M28" s="15"/>
      <c r="N28" s="8"/>
      <c r="O28" s="8"/>
      <c r="P28" s="9"/>
      <c r="Q28" s="15"/>
      <c r="R28" s="8"/>
      <c r="S28" s="8"/>
      <c r="T28" s="9"/>
      <c r="U28" s="15"/>
      <c r="V28" s="8"/>
      <c r="W28" s="8"/>
      <c r="X28" s="9"/>
      <c r="Y28" s="3"/>
      <c r="Z28" s="26">
        <v>6</v>
      </c>
      <c r="AA28" s="26">
        <v>7</v>
      </c>
      <c r="AB28" s="14"/>
      <c r="AC28" s="3"/>
      <c r="AD28" s="3"/>
      <c r="AE28" s="3"/>
      <c r="AF28" s="25"/>
    </row>
    <row r="29" spans="1:32" ht="45" customHeight="1" x14ac:dyDescent="0.2">
      <c r="A29" s="9"/>
      <c r="B29" s="263" t="s">
        <v>94</v>
      </c>
      <c r="C29" s="263"/>
      <c r="D29" s="30" t="s">
        <v>95</v>
      </c>
      <c r="E29" s="31">
        <v>0.02</v>
      </c>
      <c r="F29" s="23">
        <f t="shared" si="0"/>
        <v>15573.18</v>
      </c>
      <c r="G29" s="23">
        <f t="shared" si="1"/>
        <v>13149.715599999998</v>
      </c>
      <c r="H29" s="14"/>
      <c r="I29" s="17"/>
      <c r="J29" s="8"/>
      <c r="K29" s="8"/>
      <c r="L29" s="9"/>
      <c r="M29" s="15"/>
      <c r="N29" s="8"/>
      <c r="O29" s="8"/>
      <c r="P29" s="9"/>
      <c r="Q29" s="15"/>
      <c r="R29" s="8"/>
      <c r="S29" s="8"/>
      <c r="T29" s="9"/>
      <c r="U29" s="15"/>
      <c r="V29" s="8"/>
      <c r="W29" s="8"/>
      <c r="X29" s="9"/>
      <c r="Y29" s="3"/>
      <c r="Z29" s="26">
        <v>5</v>
      </c>
      <c r="AA29" s="26">
        <v>3</v>
      </c>
      <c r="AB29" s="14"/>
      <c r="AC29" s="3"/>
      <c r="AD29" s="3"/>
      <c r="AE29" s="3"/>
      <c r="AF29" s="25"/>
    </row>
    <row r="30" spans="1:32" ht="45" customHeight="1" x14ac:dyDescent="0.2">
      <c r="A30" s="277"/>
      <c r="B30" s="278"/>
      <c r="C30" s="279"/>
      <c r="D30" s="10"/>
      <c r="E30" s="27">
        <f>SUM(E17:E29)</f>
        <v>1</v>
      </c>
      <c r="F30" s="174">
        <v>778659</v>
      </c>
      <c r="G30" s="174">
        <v>657485.77999999991</v>
      </c>
      <c r="H30" s="20"/>
      <c r="I30" s="20"/>
      <c r="J30" s="20"/>
      <c r="K30" s="20"/>
      <c r="L30" s="10"/>
      <c r="M30" s="18"/>
      <c r="N30" s="21"/>
      <c r="O30" s="21"/>
      <c r="P30" s="10"/>
      <c r="Q30" s="10"/>
      <c r="R30" s="20"/>
      <c r="S30" s="20"/>
      <c r="T30" s="10"/>
      <c r="U30" s="10"/>
      <c r="V30" s="20"/>
      <c r="W30" s="20"/>
      <c r="X30" s="10"/>
      <c r="Y30" s="10"/>
      <c r="Z30" s="13">
        <f>SUM(Z17:Z29)</f>
        <v>5109</v>
      </c>
      <c r="AA30" s="13">
        <f>SUM(AA17:AA29)</f>
        <v>2201</v>
      </c>
      <c r="AB30" s="13"/>
      <c r="AC30" s="19"/>
      <c r="AD30" s="19"/>
      <c r="AE30" s="19"/>
      <c r="AF30" s="22"/>
    </row>
    <row r="31" spans="1:32" ht="45" customHeight="1" x14ac:dyDescent="0.2">
      <c r="A31" s="6"/>
      <c r="B31" s="6"/>
      <c r="C31" s="6"/>
      <c r="D31" s="6"/>
      <c r="E31" s="6"/>
      <c r="F31" s="1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ht="45" hidden="1" customHeight="1" x14ac:dyDescent="0.2">
      <c r="A32" s="6"/>
      <c r="B32" s="12" t="s">
        <v>315</v>
      </c>
      <c r="C32" s="67">
        <f>+F30+'2'!F23+'3'!F61+'4'!F17+'5'!F20+'6'!F21+'7'!F15+'8'!F45+'9'!F17+'10'!F25+'11'!F23+'12'!F21+'13'!F19+'14'!F16+'15'!F20+'16'!F23+'17'!F21</f>
        <v>6424633.7086439999</v>
      </c>
      <c r="D32" s="6"/>
      <c r="E32" s="6"/>
      <c r="F32" s="11">
        <v>29345582</v>
      </c>
      <c r="G32" s="11">
        <f>+C32-F32</f>
        <v>-22920948.291356001</v>
      </c>
      <c r="H32" s="6" t="s">
        <v>98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2:7" ht="45" hidden="1" customHeight="1" x14ac:dyDescent="0.2">
      <c r="B33" s="4" t="s">
        <v>316</v>
      </c>
      <c r="C33" s="119">
        <f>+G30+'2'!G23+'3'!G61+'4'!G17+'10'!G25+'5'!G20+'6'!G21+'7'!G15+'9'!G17+'8'!G45+'11'!G23+'12'!G21+'13'!G19+'14'!G16+'15'!G20+'16'!G23+'17'!G21</f>
        <v>7300560.9440480014</v>
      </c>
      <c r="F33" s="4">
        <v>28281502.16</v>
      </c>
      <c r="G33" s="119">
        <f>+F33-C33</f>
        <v>20980941.215951998</v>
      </c>
    </row>
    <row r="34" spans="2:7" ht="45" hidden="1" customHeight="1" x14ac:dyDescent="0.2"/>
    <row r="35" spans="2:7" ht="45" customHeight="1" x14ac:dyDescent="0.2">
      <c r="F35" s="119"/>
    </row>
    <row r="36" spans="2:7" ht="45" customHeight="1" x14ac:dyDescent="0.2">
      <c r="F36" s="119"/>
    </row>
    <row r="37" spans="2:7" ht="45" customHeight="1" x14ac:dyDescent="0.2"/>
    <row r="38" spans="2:7" ht="45" customHeight="1" x14ac:dyDescent="0.2"/>
    <row r="39" spans="2:7" ht="45" customHeight="1" x14ac:dyDescent="0.2"/>
    <row r="40" spans="2:7" ht="45" customHeight="1" x14ac:dyDescent="0.2"/>
    <row r="41" spans="2:7" ht="45" customHeight="1" x14ac:dyDescent="0.2"/>
    <row r="42" spans="2:7" ht="45" customHeight="1" x14ac:dyDescent="0.2"/>
    <row r="43" spans="2:7" ht="45" customHeight="1" x14ac:dyDescent="0.2"/>
    <row r="44" spans="2:7" ht="45" customHeight="1" x14ac:dyDescent="0.2"/>
    <row r="45" spans="2:7" ht="45" customHeight="1" x14ac:dyDescent="0.2"/>
    <row r="46" spans="2:7" ht="45" customHeight="1" x14ac:dyDescent="0.2"/>
    <row r="47" spans="2:7" ht="45" customHeight="1" x14ac:dyDescent="0.2"/>
    <row r="48" spans="2:7" ht="45" customHeight="1" x14ac:dyDescent="0.2"/>
    <row r="49" spans="1:32" ht="45" customHeight="1" x14ac:dyDescent="0.2"/>
    <row r="50" spans="1:32" ht="45" customHeight="1" x14ac:dyDescent="0.2"/>
    <row r="51" spans="1:32" ht="45" customHeight="1" x14ac:dyDescent="0.2"/>
    <row r="52" spans="1:32" ht="45" customHeight="1" x14ac:dyDescent="0.2"/>
    <row r="53" spans="1:32" ht="45" customHeight="1" x14ac:dyDescent="0.2"/>
    <row r="54" spans="1:32" ht="45" customHeight="1" x14ac:dyDescent="0.2"/>
    <row r="55" spans="1:32" s="28" customFormat="1" ht="4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32" s="5" customFormat="1" ht="36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s="6" customFormat="1" ht="14.2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6" customFormat="1" ht="14.2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</sheetData>
  <mergeCells count="42">
    <mergeCell ref="B29:C29"/>
    <mergeCell ref="A30:C30"/>
    <mergeCell ref="V15:W15"/>
    <mergeCell ref="H15:I15"/>
    <mergeCell ref="B26:C26"/>
    <mergeCell ref="B24:C24"/>
    <mergeCell ref="N15:O15"/>
    <mergeCell ref="P15:Q15"/>
    <mergeCell ref="B16:C16"/>
    <mergeCell ref="B19:C19"/>
    <mergeCell ref="B23:C23"/>
    <mergeCell ref="B21:C21"/>
    <mergeCell ref="B22:C22"/>
    <mergeCell ref="B17:C17"/>
    <mergeCell ref="B18:C18"/>
    <mergeCell ref="D15:D16"/>
    <mergeCell ref="A13:AF13"/>
    <mergeCell ref="AF15:AF16"/>
    <mergeCell ref="T15:U15"/>
    <mergeCell ref="Z15:AB15"/>
    <mergeCell ref="AC15:AE15"/>
    <mergeCell ref="X15:Y15"/>
    <mergeCell ref="R15:S15"/>
    <mergeCell ref="B28:C28"/>
    <mergeCell ref="J15:K15"/>
    <mergeCell ref="L15:M15"/>
    <mergeCell ref="B27:C27"/>
    <mergeCell ref="F15:G15"/>
    <mergeCell ref="A15:C15"/>
    <mergeCell ref="B25:C25"/>
    <mergeCell ref="B20:C20"/>
    <mergeCell ref="E15:E16"/>
    <mergeCell ref="A12:AF12"/>
    <mergeCell ref="A1:AF1"/>
    <mergeCell ref="A2:AF2"/>
    <mergeCell ref="A3:AF3"/>
    <mergeCell ref="A4:AF4"/>
    <mergeCell ref="A5:AF5"/>
    <mergeCell ref="A6:AF6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51"/>
  <sheetViews>
    <sheetView workbookViewId="0">
      <selection activeCell="AC32" sqref="AC32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16384" width="11.42578125" style="4"/>
  </cols>
  <sheetData>
    <row r="1" spans="1:33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3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3" x14ac:dyDescent="0.2">
      <c r="A3" s="260" t="s">
        <v>339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3" ht="21.75" customHeight="1" x14ac:dyDescent="0.2">
      <c r="A4" s="261" t="s">
        <v>344</v>
      </c>
      <c r="B4" s="261"/>
      <c r="C4" s="249" t="s">
        <v>345</v>
      </c>
      <c r="D4" s="25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3" x14ac:dyDescent="0.2">
      <c r="A5" s="261" t="s">
        <v>346</v>
      </c>
      <c r="B5" s="262"/>
      <c r="C5" s="245">
        <v>1</v>
      </c>
      <c r="D5" s="250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3" x14ac:dyDescent="0.2">
      <c r="A6" s="261" t="s">
        <v>347</v>
      </c>
      <c r="B6" s="262"/>
      <c r="C6" s="246" t="s">
        <v>361</v>
      </c>
      <c r="D6" s="25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16"/>
    </row>
    <row r="7" spans="1:33" ht="12.75" customHeight="1" x14ac:dyDescent="0.2">
      <c r="A7" s="255" t="s">
        <v>0</v>
      </c>
      <c r="B7" s="256" t="s">
        <v>0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56"/>
      <c r="AE7" s="256"/>
      <c r="AF7" s="257"/>
    </row>
    <row r="8" spans="1:33" ht="27" customHeight="1" x14ac:dyDescent="0.2">
      <c r="A8" s="271" t="s">
        <v>298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3"/>
    </row>
    <row r="9" spans="1:33" ht="20.25" customHeight="1" x14ac:dyDescent="0.2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</row>
    <row r="10" spans="1:33" ht="15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3" ht="15.75" customHeight="1" x14ac:dyDescent="0.2">
      <c r="A11" s="264" t="s">
        <v>1</v>
      </c>
      <c r="B11" s="268"/>
      <c r="C11" s="265"/>
      <c r="D11" s="269" t="s">
        <v>3</v>
      </c>
      <c r="E11" s="269" t="s">
        <v>5</v>
      </c>
      <c r="F11" s="266" t="s">
        <v>6</v>
      </c>
      <c r="G11" s="267"/>
      <c r="H11" s="266" t="s">
        <v>7</v>
      </c>
      <c r="I11" s="267"/>
      <c r="J11" s="264" t="s">
        <v>8</v>
      </c>
      <c r="K11" s="265"/>
      <c r="L11" s="264" t="s">
        <v>8</v>
      </c>
      <c r="M11" s="265"/>
      <c r="N11" s="264" t="s">
        <v>28</v>
      </c>
      <c r="O11" s="265"/>
      <c r="P11" s="264" t="s">
        <v>9</v>
      </c>
      <c r="Q11" s="265"/>
      <c r="R11" s="264" t="s">
        <v>10</v>
      </c>
      <c r="S11" s="265"/>
      <c r="T11" s="264" t="s">
        <v>10</v>
      </c>
      <c r="U11" s="265"/>
      <c r="V11" s="264" t="s">
        <v>29</v>
      </c>
      <c r="W11" s="265"/>
      <c r="X11" s="264" t="s">
        <v>11</v>
      </c>
      <c r="Y11" s="265"/>
      <c r="Z11" s="275" t="s">
        <v>22</v>
      </c>
      <c r="AA11" s="275"/>
      <c r="AB11" s="275"/>
      <c r="AC11" s="266" t="s">
        <v>12</v>
      </c>
      <c r="AD11" s="276"/>
      <c r="AE11" s="267"/>
      <c r="AF11" s="282" t="s">
        <v>23</v>
      </c>
    </row>
    <row r="12" spans="1:33" ht="15.75" customHeight="1" x14ac:dyDescent="0.2">
      <c r="A12" s="1" t="s">
        <v>13</v>
      </c>
      <c r="B12" s="275" t="s">
        <v>2</v>
      </c>
      <c r="C12" s="275"/>
      <c r="D12" s="270"/>
      <c r="E12" s="270"/>
      <c r="F12" s="7" t="s">
        <v>14</v>
      </c>
      <c r="G12" s="7" t="s">
        <v>15</v>
      </c>
      <c r="H12" s="7" t="s">
        <v>4</v>
      </c>
      <c r="I12" s="7" t="s">
        <v>16</v>
      </c>
      <c r="J12" s="7" t="s">
        <v>14</v>
      </c>
      <c r="K12" s="7" t="s">
        <v>15</v>
      </c>
      <c r="L12" s="2" t="s">
        <v>17</v>
      </c>
      <c r="M12" s="2" t="s">
        <v>18</v>
      </c>
      <c r="N12" s="7" t="s">
        <v>14</v>
      </c>
      <c r="O12" s="7" t="s">
        <v>15</v>
      </c>
      <c r="P12" s="2" t="s">
        <v>17</v>
      </c>
      <c r="Q12" s="2" t="s">
        <v>18</v>
      </c>
      <c r="R12" s="7" t="s">
        <v>14</v>
      </c>
      <c r="S12" s="7" t="s">
        <v>15</v>
      </c>
      <c r="T12" s="2" t="s">
        <v>17</v>
      </c>
      <c r="U12" s="2" t="s">
        <v>18</v>
      </c>
      <c r="V12" s="7" t="s">
        <v>14</v>
      </c>
      <c r="W12" s="7" t="s">
        <v>15</v>
      </c>
      <c r="X12" s="2" t="s">
        <v>17</v>
      </c>
      <c r="Y12" s="2" t="s">
        <v>18</v>
      </c>
      <c r="Z12" s="2" t="s">
        <v>4</v>
      </c>
      <c r="AA12" s="2" t="s">
        <v>18</v>
      </c>
      <c r="AB12" s="2" t="s">
        <v>24</v>
      </c>
      <c r="AC12" s="7" t="s">
        <v>19</v>
      </c>
      <c r="AD12" s="7" t="s">
        <v>20</v>
      </c>
      <c r="AE12" s="7" t="s">
        <v>21</v>
      </c>
      <c r="AF12" s="365"/>
    </row>
    <row r="13" spans="1:33" ht="15.75" customHeight="1" x14ac:dyDescent="0.2">
      <c r="A13" s="120"/>
      <c r="B13" s="366" t="s">
        <v>299</v>
      </c>
      <c r="C13" s="366"/>
      <c r="D13" s="121" t="s">
        <v>33</v>
      </c>
      <c r="E13" s="122">
        <v>0.11</v>
      </c>
      <c r="F13" s="123">
        <f>$F$25*E13</f>
        <v>20123.817999999999</v>
      </c>
      <c r="G13" s="123">
        <f>$G$25*E13</f>
        <v>33631.369199999994</v>
      </c>
      <c r="H13" s="14"/>
      <c r="I13" s="17"/>
      <c r="J13" s="8"/>
      <c r="K13" s="8"/>
      <c r="L13" s="9"/>
      <c r="M13" s="15"/>
      <c r="N13" s="8"/>
      <c r="O13" s="8"/>
      <c r="P13" s="9"/>
      <c r="Q13" s="15"/>
      <c r="R13" s="8"/>
      <c r="S13" s="8"/>
      <c r="T13" s="9"/>
      <c r="U13" s="15"/>
      <c r="V13" s="8"/>
      <c r="W13" s="8"/>
      <c r="X13" s="9"/>
      <c r="Y13" s="3"/>
      <c r="Z13" s="124">
        <v>0</v>
      </c>
      <c r="AA13" s="124">
        <v>0</v>
      </c>
      <c r="AB13" s="14"/>
      <c r="AC13" s="3"/>
      <c r="AD13" s="3"/>
      <c r="AE13" s="3"/>
      <c r="AF13" s="25"/>
      <c r="AG13" s="4" t="s">
        <v>300</v>
      </c>
    </row>
    <row r="14" spans="1:33" ht="15.75" customHeight="1" x14ac:dyDescent="0.2">
      <c r="A14" s="120"/>
      <c r="B14" s="367" t="s">
        <v>301</v>
      </c>
      <c r="C14" s="367"/>
      <c r="D14" s="121" t="s">
        <v>33</v>
      </c>
      <c r="E14" s="122">
        <v>0.03</v>
      </c>
      <c r="F14" s="123">
        <f t="shared" ref="F14:F24" si="0">$F$25*E14</f>
        <v>5488.3139999999994</v>
      </c>
      <c r="G14" s="123">
        <f t="shared" ref="G14:G24" si="1">$G$25*E14</f>
        <v>9172.1915999999983</v>
      </c>
      <c r="H14" s="14"/>
      <c r="I14" s="17"/>
      <c r="J14" s="8"/>
      <c r="K14" s="8"/>
      <c r="L14" s="9"/>
      <c r="M14" s="15"/>
      <c r="N14" s="8"/>
      <c r="O14" s="8"/>
      <c r="P14" s="9"/>
      <c r="Q14" s="15"/>
      <c r="R14" s="8"/>
      <c r="S14" s="8"/>
      <c r="T14" s="9"/>
      <c r="U14" s="15"/>
      <c r="V14" s="8"/>
      <c r="W14" s="8"/>
      <c r="X14" s="9"/>
      <c r="Y14" s="3"/>
      <c r="Z14" s="124">
        <v>0</v>
      </c>
      <c r="AA14" s="125">
        <v>0</v>
      </c>
      <c r="AB14" s="14"/>
      <c r="AC14" s="3"/>
      <c r="AD14" s="3"/>
      <c r="AE14" s="3"/>
      <c r="AF14" s="25"/>
    </row>
    <row r="15" spans="1:33" ht="15.75" customHeight="1" x14ac:dyDescent="0.2">
      <c r="A15" s="120"/>
      <c r="B15" s="366" t="s">
        <v>302</v>
      </c>
      <c r="C15" s="366"/>
      <c r="D15" s="121" t="s">
        <v>33</v>
      </c>
      <c r="E15" s="122">
        <v>0.15</v>
      </c>
      <c r="F15" s="123">
        <f t="shared" si="0"/>
        <v>27441.569999999996</v>
      </c>
      <c r="G15" s="123">
        <f t="shared" si="1"/>
        <v>45860.957999999991</v>
      </c>
      <c r="H15" s="14"/>
      <c r="I15" s="17"/>
      <c r="J15" s="8"/>
      <c r="K15" s="8"/>
      <c r="L15" s="9"/>
      <c r="M15" s="15"/>
      <c r="N15" s="8"/>
      <c r="O15" s="8"/>
      <c r="P15" s="9"/>
      <c r="Q15" s="15"/>
      <c r="R15" s="8"/>
      <c r="S15" s="8"/>
      <c r="T15" s="9"/>
      <c r="U15" s="15"/>
      <c r="V15" s="8"/>
      <c r="W15" s="8"/>
      <c r="X15" s="9"/>
      <c r="Y15" s="3"/>
      <c r="Z15" s="124">
        <v>0</v>
      </c>
      <c r="AA15" s="124">
        <v>0</v>
      </c>
      <c r="AB15" s="14"/>
      <c r="AC15" s="3"/>
      <c r="AD15" s="3"/>
      <c r="AE15" s="3"/>
      <c r="AF15" s="25"/>
    </row>
    <row r="16" spans="1:33" ht="15.75" customHeight="1" x14ac:dyDescent="0.2">
      <c r="A16" s="120"/>
      <c r="B16" s="366" t="s">
        <v>222</v>
      </c>
      <c r="C16" s="366"/>
      <c r="D16" s="121" t="s">
        <v>33</v>
      </c>
      <c r="E16" s="122">
        <v>7.0000000000000007E-2</v>
      </c>
      <c r="F16" s="123">
        <f t="shared" si="0"/>
        <v>12806.066000000001</v>
      </c>
      <c r="G16" s="123">
        <f t="shared" si="1"/>
        <v>21401.7804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124">
        <v>0</v>
      </c>
      <c r="AA16" s="124">
        <v>0</v>
      </c>
      <c r="AB16" s="14"/>
      <c r="AC16" s="3"/>
      <c r="AD16" s="3"/>
      <c r="AE16" s="3"/>
      <c r="AF16" s="25"/>
    </row>
    <row r="17" spans="1:32" ht="30" customHeight="1" x14ac:dyDescent="0.2">
      <c r="A17" s="120"/>
      <c r="B17" s="366" t="s">
        <v>303</v>
      </c>
      <c r="C17" s="366"/>
      <c r="D17" s="121" t="s">
        <v>33</v>
      </c>
      <c r="E17" s="122">
        <v>0.11</v>
      </c>
      <c r="F17" s="123">
        <f t="shared" si="0"/>
        <v>20123.817999999999</v>
      </c>
      <c r="G17" s="123">
        <f t="shared" si="1"/>
        <v>33631.369199999994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124">
        <v>0</v>
      </c>
      <c r="AA17" s="124">
        <v>0</v>
      </c>
      <c r="AB17" s="14"/>
      <c r="AC17" s="3"/>
      <c r="AD17" s="3"/>
      <c r="AE17" s="3"/>
      <c r="AF17" s="25"/>
    </row>
    <row r="18" spans="1:32" ht="21.75" customHeight="1" x14ac:dyDescent="0.2">
      <c r="A18" s="120"/>
      <c r="B18" s="366" t="s">
        <v>304</v>
      </c>
      <c r="C18" s="366"/>
      <c r="D18" s="121" t="s">
        <v>33</v>
      </c>
      <c r="E18" s="122">
        <v>0.11</v>
      </c>
      <c r="F18" s="123">
        <f t="shared" si="0"/>
        <v>20123.817999999999</v>
      </c>
      <c r="G18" s="123">
        <f t="shared" si="1"/>
        <v>33631.369199999994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126">
        <v>0</v>
      </c>
      <c r="AA18" s="126">
        <v>0</v>
      </c>
      <c r="AB18" s="14"/>
      <c r="AC18" s="3"/>
      <c r="AD18" s="3"/>
      <c r="AE18" s="3"/>
      <c r="AF18" s="25"/>
    </row>
    <row r="19" spans="1:32" ht="15.75" customHeight="1" x14ac:dyDescent="0.2">
      <c r="A19" s="120"/>
      <c r="B19" s="127"/>
      <c r="C19" s="128" t="s">
        <v>305</v>
      </c>
      <c r="D19" s="121"/>
      <c r="E19" s="122">
        <v>0.11</v>
      </c>
      <c r="F19" s="123">
        <f t="shared" si="0"/>
        <v>20123.817999999999</v>
      </c>
      <c r="G19" s="123">
        <f t="shared" si="1"/>
        <v>33631.369199999994</v>
      </c>
      <c r="H19" s="129"/>
      <c r="I19" s="130"/>
      <c r="J19" s="131"/>
      <c r="K19" s="131"/>
      <c r="L19" s="132"/>
      <c r="M19" s="133"/>
      <c r="N19" s="131"/>
      <c r="O19" s="131"/>
      <c r="P19" s="132"/>
      <c r="Q19" s="133"/>
      <c r="R19" s="131"/>
      <c r="S19" s="131"/>
      <c r="T19" s="132"/>
      <c r="U19" s="133"/>
      <c r="V19" s="131"/>
      <c r="W19" s="131"/>
      <c r="X19" s="132"/>
      <c r="Y19" s="130"/>
      <c r="Z19" s="126">
        <v>1</v>
      </c>
      <c r="AA19" s="126">
        <v>1</v>
      </c>
      <c r="AB19" s="129"/>
      <c r="AC19" s="3"/>
      <c r="AD19" s="3"/>
      <c r="AE19" s="3"/>
      <c r="AF19" s="25"/>
    </row>
    <row r="20" spans="1:32" ht="15.75" customHeight="1" x14ac:dyDescent="0.2">
      <c r="A20" s="120"/>
      <c r="B20" s="127"/>
      <c r="C20" s="128" t="s">
        <v>306</v>
      </c>
      <c r="D20" s="121" t="s">
        <v>33</v>
      </c>
      <c r="E20" s="122">
        <v>0.02</v>
      </c>
      <c r="F20" s="123">
        <f t="shared" si="0"/>
        <v>3658.8759999999997</v>
      </c>
      <c r="G20" s="123">
        <f t="shared" si="1"/>
        <v>6114.7943999999998</v>
      </c>
      <c r="H20" s="129"/>
      <c r="I20" s="130"/>
      <c r="J20" s="131"/>
      <c r="K20" s="131"/>
      <c r="L20" s="132"/>
      <c r="M20" s="133"/>
      <c r="N20" s="131"/>
      <c r="O20" s="131"/>
      <c r="P20" s="132"/>
      <c r="Q20" s="133"/>
      <c r="R20" s="131"/>
      <c r="S20" s="131"/>
      <c r="T20" s="132"/>
      <c r="U20" s="133"/>
      <c r="V20" s="131"/>
      <c r="W20" s="131"/>
      <c r="X20" s="132"/>
      <c r="Y20" s="130"/>
      <c r="Z20" s="124">
        <v>0</v>
      </c>
      <c r="AA20" s="124">
        <v>0</v>
      </c>
      <c r="AB20" s="129"/>
      <c r="AC20" s="3"/>
      <c r="AD20" s="3"/>
      <c r="AE20" s="3"/>
      <c r="AF20" s="25"/>
    </row>
    <row r="21" spans="1:32" ht="15.75" x14ac:dyDescent="0.2">
      <c r="A21" s="120"/>
      <c r="B21" s="134"/>
      <c r="C21" s="128" t="s">
        <v>307</v>
      </c>
      <c r="D21" s="121" t="s">
        <v>33</v>
      </c>
      <c r="E21" s="122">
        <v>0.11</v>
      </c>
      <c r="F21" s="123">
        <f t="shared" si="0"/>
        <v>20123.817999999999</v>
      </c>
      <c r="G21" s="123">
        <f t="shared" si="1"/>
        <v>33631.369199999994</v>
      </c>
      <c r="H21" s="129"/>
      <c r="I21" s="130"/>
      <c r="J21" s="131"/>
      <c r="K21" s="131"/>
      <c r="L21" s="132"/>
      <c r="M21" s="133"/>
      <c r="N21" s="131"/>
      <c r="O21" s="131"/>
      <c r="P21" s="132"/>
      <c r="Q21" s="133"/>
      <c r="R21" s="131"/>
      <c r="S21" s="131"/>
      <c r="T21" s="132"/>
      <c r="U21" s="133"/>
      <c r="V21" s="131"/>
      <c r="W21" s="131"/>
      <c r="X21" s="132"/>
      <c r="Y21" s="130"/>
      <c r="Z21" s="124">
        <v>0</v>
      </c>
      <c r="AA21" s="124">
        <v>0</v>
      </c>
      <c r="AB21" s="129"/>
      <c r="AC21" s="3"/>
      <c r="AD21" s="3"/>
      <c r="AE21" s="3"/>
      <c r="AF21" s="25"/>
    </row>
    <row r="22" spans="1:32" ht="15.75" x14ac:dyDescent="0.25">
      <c r="A22" s="107"/>
      <c r="B22" s="135"/>
      <c r="C22" s="136" t="s">
        <v>308</v>
      </c>
      <c r="D22" s="137" t="s">
        <v>33</v>
      </c>
      <c r="E22" s="138">
        <v>0.05</v>
      </c>
      <c r="F22" s="123">
        <f t="shared" si="0"/>
        <v>9147.19</v>
      </c>
      <c r="G22" s="123">
        <f t="shared" si="1"/>
        <v>15286.985999999999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07">
        <v>180</v>
      </c>
      <c r="AA22" s="107">
        <v>90</v>
      </c>
      <c r="AB22" s="6"/>
      <c r="AC22" s="40"/>
      <c r="AD22" s="40"/>
      <c r="AE22" s="40"/>
      <c r="AF22" s="40"/>
    </row>
    <row r="23" spans="1:32" ht="15.75" x14ac:dyDescent="0.25">
      <c r="A23" s="107"/>
      <c r="B23" s="139"/>
      <c r="C23" s="136" t="s">
        <v>309</v>
      </c>
      <c r="D23" s="137" t="s">
        <v>33</v>
      </c>
      <c r="E23" s="138">
        <v>0.03</v>
      </c>
      <c r="F23" s="123">
        <f t="shared" si="0"/>
        <v>5488.3139999999994</v>
      </c>
      <c r="G23" s="123">
        <f t="shared" si="1"/>
        <v>9172.1915999999983</v>
      </c>
      <c r="H23" s="6" t="s">
        <v>98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07">
        <v>0</v>
      </c>
      <c r="AA23" s="107">
        <v>0</v>
      </c>
      <c r="AB23" s="6"/>
      <c r="AC23" s="40"/>
      <c r="AD23" s="40"/>
      <c r="AE23" s="40"/>
      <c r="AF23" s="40"/>
    </row>
    <row r="24" spans="1:32" ht="15.75" x14ac:dyDescent="0.25">
      <c r="A24" s="109"/>
      <c r="B24" s="139"/>
      <c r="C24" s="140" t="s">
        <v>310</v>
      </c>
      <c r="D24" s="141" t="s">
        <v>33</v>
      </c>
      <c r="E24" s="142">
        <v>0.1</v>
      </c>
      <c r="F24" s="123">
        <f t="shared" si="0"/>
        <v>18294.38</v>
      </c>
      <c r="G24" s="123">
        <f t="shared" si="1"/>
        <v>30573.971999999998</v>
      </c>
      <c r="Z24" s="143">
        <v>1</v>
      </c>
      <c r="AA24" s="109">
        <v>1</v>
      </c>
      <c r="AC24" s="41"/>
      <c r="AD24" s="41"/>
      <c r="AE24" s="41"/>
      <c r="AF24" s="41"/>
    </row>
    <row r="25" spans="1:32" ht="15.75" x14ac:dyDescent="0.25">
      <c r="C25" s="144" t="s">
        <v>311</v>
      </c>
      <c r="E25" s="145">
        <v>1</v>
      </c>
      <c r="F25" s="146">
        <v>182943.8</v>
      </c>
      <c r="G25" s="146">
        <v>305739.71999999997</v>
      </c>
      <c r="Z25" s="146">
        <f t="shared" ref="Z25:AA25" si="2">SUM(Z13:Z24)</f>
        <v>182</v>
      </c>
      <c r="AA25" s="146">
        <f t="shared" si="2"/>
        <v>92</v>
      </c>
    </row>
    <row r="29" spans="1:32" x14ac:dyDescent="0.2">
      <c r="C29" s="160"/>
      <c r="F29" s="4" t="s">
        <v>300</v>
      </c>
    </row>
    <row r="30" spans="1:32" x14ac:dyDescent="0.2">
      <c r="C30" s="160"/>
    </row>
    <row r="33" spans="3:256" ht="15.75" x14ac:dyDescent="0.25">
      <c r="C33" s="144"/>
      <c r="AA33" s="144"/>
      <c r="AB33" s="144"/>
      <c r="AC33" s="144"/>
      <c r="AD33" s="144"/>
      <c r="AE33" s="144"/>
    </row>
    <row r="34" spans="3:256" ht="15.75" x14ac:dyDescent="0.25">
      <c r="C34" s="144"/>
      <c r="AA34" s="144"/>
      <c r="AB34" s="144"/>
      <c r="AC34" s="144"/>
      <c r="AD34" s="144"/>
      <c r="AE34" s="144"/>
    </row>
    <row r="48" spans="3:256" x14ac:dyDescent="0.2"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</row>
    <row r="49" spans="33:256" x14ac:dyDescent="0.2"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</row>
    <row r="50" spans="33:256" x14ac:dyDescent="0.2"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</row>
    <row r="51" spans="33:256" x14ac:dyDescent="0.2"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</sheetData>
  <mergeCells count="31">
    <mergeCell ref="B16:C16"/>
    <mergeCell ref="B17:C17"/>
    <mergeCell ref="B18:C18"/>
    <mergeCell ref="B14:C14"/>
    <mergeCell ref="J11:K11"/>
    <mergeCell ref="B15:C15"/>
    <mergeCell ref="B12:C12"/>
    <mergeCell ref="B13:C13"/>
    <mergeCell ref="A11:C11"/>
    <mergeCell ref="H11:I11"/>
    <mergeCell ref="A7:AF7"/>
    <mergeCell ref="A8:AF8"/>
    <mergeCell ref="AF11:AF12"/>
    <mergeCell ref="L11:M11"/>
    <mergeCell ref="D11:D12"/>
    <mergeCell ref="E11:E12"/>
    <mergeCell ref="F11:G11"/>
    <mergeCell ref="T11:U11"/>
    <mergeCell ref="Z11:AB11"/>
    <mergeCell ref="AC11:AE11"/>
    <mergeCell ref="N11:O11"/>
    <mergeCell ref="P11:Q11"/>
    <mergeCell ref="R11:S11"/>
    <mergeCell ref="V11:W11"/>
    <mergeCell ref="X11:Y11"/>
    <mergeCell ref="A4:B4"/>
    <mergeCell ref="A6:B6"/>
    <mergeCell ref="A1:AF1"/>
    <mergeCell ref="A2:AF2"/>
    <mergeCell ref="A3:AF3"/>
    <mergeCell ref="A5:B5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53"/>
  <sheetViews>
    <sheetView zoomScaleNormal="100" workbookViewId="0">
      <selection activeCell="AC21" sqref="AC21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330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368" t="s">
        <v>344</v>
      </c>
      <c r="B7" s="368"/>
      <c r="C7" s="251" t="s">
        <v>345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68" t="s">
        <v>346</v>
      </c>
      <c r="B8" s="369"/>
      <c r="C8" s="251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368" t="s">
        <v>347</v>
      </c>
      <c r="B9" s="369"/>
      <c r="C9" s="252" t="s">
        <v>362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25.5" customHeight="1" x14ac:dyDescent="0.2">
      <c r="A11" s="271" t="s">
        <v>185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3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2.75" customHeight="1" x14ac:dyDescent="0.2">
      <c r="A13" s="264" t="s">
        <v>1</v>
      </c>
      <c r="B13" s="268"/>
      <c r="C13" s="265"/>
      <c r="D13" s="269" t="s">
        <v>3</v>
      </c>
      <c r="E13" s="269" t="s">
        <v>5</v>
      </c>
      <c r="F13" s="266" t="s">
        <v>6</v>
      </c>
      <c r="G13" s="267"/>
      <c r="H13" s="266" t="s">
        <v>7</v>
      </c>
      <c r="I13" s="267"/>
      <c r="J13" s="264" t="s">
        <v>8</v>
      </c>
      <c r="K13" s="265"/>
      <c r="L13" s="264" t="s">
        <v>8</v>
      </c>
      <c r="M13" s="265"/>
      <c r="N13" s="264" t="s">
        <v>28</v>
      </c>
      <c r="O13" s="265"/>
      <c r="P13" s="264" t="s">
        <v>9</v>
      </c>
      <c r="Q13" s="265"/>
      <c r="R13" s="264" t="s">
        <v>10</v>
      </c>
      <c r="S13" s="265"/>
      <c r="T13" s="264" t="s">
        <v>10</v>
      </c>
      <c r="U13" s="265"/>
      <c r="V13" s="264" t="s">
        <v>29</v>
      </c>
      <c r="W13" s="265"/>
      <c r="X13" s="264" t="s">
        <v>11</v>
      </c>
      <c r="Y13" s="265"/>
      <c r="Z13" s="275" t="s">
        <v>22</v>
      </c>
      <c r="AA13" s="275"/>
      <c r="AB13" s="275"/>
      <c r="AC13" s="266" t="s">
        <v>12</v>
      </c>
      <c r="AD13" s="276"/>
      <c r="AE13" s="267"/>
      <c r="AF13" s="282" t="s">
        <v>23</v>
      </c>
    </row>
    <row r="14" spans="1:32" x14ac:dyDescent="0.2">
      <c r="A14" s="191" t="s">
        <v>13</v>
      </c>
      <c r="B14" s="275" t="s">
        <v>2</v>
      </c>
      <c r="C14" s="275"/>
      <c r="D14" s="270"/>
      <c r="E14" s="270"/>
      <c r="F14" s="192" t="s">
        <v>14</v>
      </c>
      <c r="G14" s="192" t="s">
        <v>15</v>
      </c>
      <c r="H14" s="192" t="s">
        <v>4</v>
      </c>
      <c r="I14" s="192" t="s">
        <v>16</v>
      </c>
      <c r="J14" s="192" t="s">
        <v>14</v>
      </c>
      <c r="K14" s="192" t="s">
        <v>15</v>
      </c>
      <c r="L14" s="2" t="s">
        <v>17</v>
      </c>
      <c r="M14" s="2" t="s">
        <v>18</v>
      </c>
      <c r="N14" s="192" t="s">
        <v>14</v>
      </c>
      <c r="O14" s="192" t="s">
        <v>15</v>
      </c>
      <c r="P14" s="2" t="s">
        <v>17</v>
      </c>
      <c r="Q14" s="2" t="s">
        <v>18</v>
      </c>
      <c r="R14" s="192" t="s">
        <v>14</v>
      </c>
      <c r="S14" s="192" t="s">
        <v>15</v>
      </c>
      <c r="T14" s="2" t="s">
        <v>17</v>
      </c>
      <c r="U14" s="2" t="s">
        <v>18</v>
      </c>
      <c r="V14" s="192" t="s">
        <v>14</v>
      </c>
      <c r="W14" s="192" t="s">
        <v>15</v>
      </c>
      <c r="X14" s="2" t="s">
        <v>17</v>
      </c>
      <c r="Y14" s="2" t="s">
        <v>18</v>
      </c>
      <c r="Z14" s="81" t="s">
        <v>17</v>
      </c>
      <c r="AA14" s="81" t="s">
        <v>18</v>
      </c>
      <c r="AB14" s="2" t="s">
        <v>24</v>
      </c>
      <c r="AC14" s="192" t="s">
        <v>19</v>
      </c>
      <c r="AD14" s="192" t="s">
        <v>20</v>
      </c>
      <c r="AE14" s="192" t="s">
        <v>21</v>
      </c>
      <c r="AF14" s="365"/>
    </row>
    <row r="15" spans="1:32" ht="45" customHeight="1" x14ac:dyDescent="0.25">
      <c r="A15" s="9"/>
      <c r="B15" s="263" t="s">
        <v>186</v>
      </c>
      <c r="C15" s="263"/>
      <c r="D15" s="30" t="s">
        <v>187</v>
      </c>
      <c r="E15" s="31">
        <v>0.2</v>
      </c>
      <c r="F15" s="23">
        <v>109774.818</v>
      </c>
      <c r="G15" s="23">
        <v>184786.764</v>
      </c>
      <c r="H15" s="14"/>
      <c r="I15" s="17"/>
      <c r="J15" s="8"/>
      <c r="K15" s="8"/>
      <c r="L15" s="9"/>
      <c r="M15" s="15"/>
      <c r="N15" s="8"/>
      <c r="O15" s="8"/>
      <c r="P15" s="9"/>
      <c r="Q15" s="15"/>
      <c r="R15" s="8"/>
      <c r="S15" s="8"/>
      <c r="T15" s="9"/>
      <c r="U15" s="15"/>
      <c r="V15" s="8"/>
      <c r="W15" s="8"/>
      <c r="X15" s="9"/>
      <c r="Y15" s="83"/>
      <c r="Z15" s="95">
        <v>140</v>
      </c>
      <c r="AA15" s="95">
        <v>45</v>
      </c>
      <c r="AB15" s="85"/>
      <c r="AC15" s="13"/>
      <c r="AD15" s="13"/>
      <c r="AE15" s="13"/>
      <c r="AF15" s="39" t="s">
        <v>331</v>
      </c>
    </row>
    <row r="16" spans="1:32" ht="56.25" customHeight="1" x14ac:dyDescent="0.25">
      <c r="A16" s="9"/>
      <c r="B16" s="263" t="s">
        <v>186</v>
      </c>
      <c r="C16" s="263"/>
      <c r="D16" s="30" t="s">
        <v>30</v>
      </c>
      <c r="E16" s="31">
        <v>0.2</v>
      </c>
      <c r="F16" s="23">
        <v>109774.818</v>
      </c>
      <c r="G16" s="23">
        <v>184786.764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83"/>
      <c r="Z16" s="95">
        <v>1400</v>
      </c>
      <c r="AA16" s="95">
        <v>575</v>
      </c>
      <c r="AB16" s="85"/>
      <c r="AC16" s="13"/>
      <c r="AD16" s="13"/>
      <c r="AE16" s="13"/>
      <c r="AF16" s="39" t="s">
        <v>331</v>
      </c>
    </row>
    <row r="17" spans="1:32" ht="45" customHeight="1" x14ac:dyDescent="0.25">
      <c r="A17" s="9"/>
      <c r="B17" s="263" t="s">
        <v>188</v>
      </c>
      <c r="C17" s="263"/>
      <c r="D17" s="30" t="s">
        <v>187</v>
      </c>
      <c r="E17" s="31">
        <v>0.1</v>
      </c>
      <c r="F17" s="23">
        <v>54887.409</v>
      </c>
      <c r="G17" s="23">
        <v>92393.381999999998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83"/>
      <c r="Z17" s="95">
        <v>7</v>
      </c>
      <c r="AA17" s="95">
        <v>3</v>
      </c>
      <c r="AB17" s="85"/>
      <c r="AC17" s="13"/>
      <c r="AD17" s="13"/>
      <c r="AE17" s="13"/>
      <c r="AF17" s="39" t="s">
        <v>331</v>
      </c>
    </row>
    <row r="18" spans="1:32" ht="54.75" customHeight="1" x14ac:dyDescent="0.25">
      <c r="A18" s="9"/>
      <c r="B18" s="263" t="s">
        <v>188</v>
      </c>
      <c r="C18" s="263"/>
      <c r="D18" s="30" t="s">
        <v>30</v>
      </c>
      <c r="E18" s="31">
        <v>0.1</v>
      </c>
      <c r="F18" s="23">
        <v>54887.409</v>
      </c>
      <c r="G18" s="23">
        <v>92393.381999999998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83"/>
      <c r="Z18" s="95">
        <v>1000</v>
      </c>
      <c r="AA18" s="95">
        <v>300</v>
      </c>
      <c r="AB18" s="85"/>
      <c r="AC18" s="13"/>
      <c r="AD18" s="13"/>
      <c r="AE18" s="13"/>
      <c r="AF18" s="39" t="s">
        <v>331</v>
      </c>
    </row>
    <row r="19" spans="1:32" ht="45" customHeight="1" x14ac:dyDescent="0.25">
      <c r="A19" s="9"/>
      <c r="B19" s="263" t="s">
        <v>189</v>
      </c>
      <c r="C19" s="263"/>
      <c r="D19" s="30" t="s">
        <v>187</v>
      </c>
      <c r="E19" s="31">
        <v>0.05</v>
      </c>
      <c r="F19" s="23">
        <v>27443.7045</v>
      </c>
      <c r="G19" s="23">
        <v>46196.690999999999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83"/>
      <c r="Z19" s="95">
        <v>6</v>
      </c>
      <c r="AA19" s="95">
        <v>3</v>
      </c>
      <c r="AB19" s="85"/>
      <c r="AC19" s="13"/>
      <c r="AD19" s="13"/>
      <c r="AE19" s="13"/>
      <c r="AF19" s="86"/>
    </row>
    <row r="20" spans="1:32" ht="50.25" customHeight="1" x14ac:dyDescent="0.25">
      <c r="A20" s="9"/>
      <c r="B20" s="263" t="s">
        <v>189</v>
      </c>
      <c r="C20" s="263"/>
      <c r="D20" s="30" t="s">
        <v>30</v>
      </c>
      <c r="E20" s="31">
        <v>0.05</v>
      </c>
      <c r="F20" s="23">
        <v>27443.7045</v>
      </c>
      <c r="G20" s="23">
        <v>46196.690999999999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83"/>
      <c r="Z20" s="95">
        <v>1200</v>
      </c>
      <c r="AA20" s="95">
        <v>600</v>
      </c>
      <c r="AB20" s="85"/>
      <c r="AC20" s="13"/>
      <c r="AD20" s="13"/>
      <c r="AE20" s="13"/>
      <c r="AF20" s="39"/>
    </row>
    <row r="21" spans="1:32" ht="45" customHeight="1" x14ac:dyDescent="0.25">
      <c r="A21" s="9"/>
      <c r="B21" s="263" t="s">
        <v>190</v>
      </c>
      <c r="C21" s="263"/>
      <c r="D21" s="30" t="s">
        <v>187</v>
      </c>
      <c r="E21" s="31">
        <v>0.15</v>
      </c>
      <c r="F21" s="23">
        <v>82331.113500000007</v>
      </c>
      <c r="G21" s="23">
        <v>138590.073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83"/>
      <c r="Z21" s="95">
        <v>12</v>
      </c>
      <c r="AA21" s="95">
        <v>0</v>
      </c>
      <c r="AB21" s="85"/>
      <c r="AC21" s="13"/>
      <c r="AD21" s="13"/>
      <c r="AE21" s="13"/>
      <c r="AF21" s="39" t="s">
        <v>331</v>
      </c>
    </row>
    <row r="22" spans="1:32" ht="45" customHeight="1" x14ac:dyDescent="0.25">
      <c r="A22" s="9"/>
      <c r="B22" s="263" t="s">
        <v>190</v>
      </c>
      <c r="C22" s="263"/>
      <c r="D22" s="30" t="s">
        <v>30</v>
      </c>
      <c r="E22" s="31">
        <v>0.15</v>
      </c>
      <c r="F22" s="23">
        <v>82331.113500000007</v>
      </c>
      <c r="G22" s="23">
        <v>138590.073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83"/>
      <c r="Z22" s="95">
        <v>1800</v>
      </c>
      <c r="AA22" s="95">
        <v>0</v>
      </c>
      <c r="AB22" s="85"/>
      <c r="AC22" s="13"/>
      <c r="AD22" s="13"/>
      <c r="AE22" s="13"/>
      <c r="AF22" s="39" t="s">
        <v>331</v>
      </c>
    </row>
    <row r="23" spans="1:32" ht="45" customHeight="1" x14ac:dyDescent="0.25">
      <c r="A23" s="370"/>
      <c r="B23" s="371"/>
      <c r="C23" s="372"/>
      <c r="D23" s="116"/>
      <c r="E23" s="117">
        <f>SUM(E15:E22)</f>
        <v>1</v>
      </c>
      <c r="F23" s="168">
        <v>548831.4</v>
      </c>
      <c r="G23" s="169">
        <v>917219.18</v>
      </c>
      <c r="H23" s="20"/>
      <c r="I23" s="20"/>
      <c r="J23" s="20"/>
      <c r="K23" s="20"/>
      <c r="L23" s="10"/>
      <c r="M23" s="18"/>
      <c r="N23" s="21"/>
      <c r="O23" s="21"/>
      <c r="P23" s="10"/>
      <c r="Q23" s="10"/>
      <c r="R23" s="20"/>
      <c r="S23" s="20"/>
      <c r="T23" s="10"/>
      <c r="U23" s="10"/>
      <c r="V23" s="20"/>
      <c r="W23" s="20"/>
      <c r="X23" s="10"/>
      <c r="Y23" s="10"/>
      <c r="Z23" s="13">
        <f>SUM(Z15:Z22)</f>
        <v>5565</v>
      </c>
      <c r="AA23" s="13">
        <f>SUM(AA15:AA22)</f>
        <v>1526</v>
      </c>
      <c r="AB23" s="13"/>
      <c r="AC23" s="19"/>
      <c r="AD23" s="19"/>
      <c r="AE23" s="19"/>
      <c r="AF23" s="22"/>
    </row>
    <row r="24" spans="1:32" ht="45" customHeight="1" x14ac:dyDescent="0.25">
      <c r="A24" s="6"/>
      <c r="B24" s="6"/>
      <c r="C24" s="6"/>
      <c r="D24" s="6"/>
      <c r="E24" s="6"/>
      <c r="F24" s="11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45" customHeight="1" x14ac:dyDescent="0.2">
      <c r="A25" s="6"/>
      <c r="B25" s="12"/>
      <c r="C25" s="6"/>
      <c r="D25" s="6"/>
      <c r="E25" s="6"/>
      <c r="F25" s="11"/>
      <c r="G25" s="6"/>
      <c r="H25" s="6" t="s">
        <v>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  <row r="37" ht="45" customHeight="1" x14ac:dyDescent="0.2"/>
    <row r="38" ht="45" customHeight="1" x14ac:dyDescent="0.2"/>
    <row r="39" ht="45" customHeight="1" x14ac:dyDescent="0.2"/>
    <row r="40" ht="45" customHeight="1" x14ac:dyDescent="0.2"/>
    <row r="41" ht="45" customHeight="1" x14ac:dyDescent="0.2"/>
    <row r="42" ht="45" customHeight="1" x14ac:dyDescent="0.2"/>
    <row r="43" ht="45" customHeight="1" x14ac:dyDescent="0.2"/>
    <row r="44" ht="45" customHeight="1" x14ac:dyDescent="0.2"/>
    <row r="45" ht="45" customHeight="1" x14ac:dyDescent="0.2"/>
    <row r="46" ht="45" customHeight="1" x14ac:dyDescent="0.2"/>
    <row r="47" ht="45" customHeight="1" x14ac:dyDescent="0.2"/>
    <row r="48" ht="45" customHeight="1" x14ac:dyDescent="0.2"/>
    <row r="49" spans="1:32" ht="45" customHeight="1" x14ac:dyDescent="0.2"/>
    <row r="50" spans="1:32" s="28" customFormat="1" ht="4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5" customFormat="1" ht="36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6" customFormat="1" ht="14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6" customFormat="1" ht="14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</sheetData>
  <mergeCells count="37">
    <mergeCell ref="P13:Q13"/>
    <mergeCell ref="B14:C14"/>
    <mergeCell ref="F13:G13"/>
    <mergeCell ref="H13:I13"/>
    <mergeCell ref="J13:K13"/>
    <mergeCell ref="B20:C20"/>
    <mergeCell ref="B15:C15"/>
    <mergeCell ref="A1:AF1"/>
    <mergeCell ref="A2:AF2"/>
    <mergeCell ref="A4:AF4"/>
    <mergeCell ref="A6:AF6"/>
    <mergeCell ref="A3:AF3"/>
    <mergeCell ref="A5:AF5"/>
    <mergeCell ref="A8:B8"/>
    <mergeCell ref="A10:AF10"/>
    <mergeCell ref="A11:AF11"/>
    <mergeCell ref="A13:C13"/>
    <mergeCell ref="D13:D14"/>
    <mergeCell ref="E13:E14"/>
    <mergeCell ref="L13:M13"/>
    <mergeCell ref="N13:O13"/>
    <mergeCell ref="A7:B7"/>
    <mergeCell ref="A9:B9"/>
    <mergeCell ref="A23:C23"/>
    <mergeCell ref="AC13:AE13"/>
    <mergeCell ref="AF13:AF14"/>
    <mergeCell ref="B21:C21"/>
    <mergeCell ref="B22:C22"/>
    <mergeCell ref="R13:S13"/>
    <mergeCell ref="T13:U13"/>
    <mergeCell ref="V13:W13"/>
    <mergeCell ref="X13:Y13"/>
    <mergeCell ref="Z13:AB13"/>
    <mergeCell ref="B16:C16"/>
    <mergeCell ref="B17:C17"/>
    <mergeCell ref="B18:C18"/>
    <mergeCell ref="B19:C19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4"/>
  <sheetViews>
    <sheetView workbookViewId="0">
      <selection activeCell="A13" sqref="A13:AF13"/>
    </sheetView>
  </sheetViews>
  <sheetFormatPr baseColWidth="10" defaultColWidth="11.42578125" defaultRowHeight="12.75" x14ac:dyDescent="0.2"/>
  <cols>
    <col min="1" max="1" width="5.42578125" style="4" customWidth="1"/>
    <col min="2" max="2" width="40.7109375" style="4" customWidth="1"/>
    <col min="3" max="3" width="19.42578125" style="4" customWidth="1"/>
    <col min="4" max="4" width="15.28515625" style="4" bestFit="1" customWidth="1"/>
    <col min="5" max="5" width="7.7109375" style="4" customWidth="1"/>
    <col min="6" max="6" width="15.140625" style="4" customWidth="1"/>
    <col min="7" max="7" width="14.140625" style="4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363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280"/>
      <c r="B11" s="281"/>
      <c r="C11" s="20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25.5" customHeight="1" x14ac:dyDescent="0.2">
      <c r="A13" s="291" t="s">
        <v>371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3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64" t="s">
        <v>1</v>
      </c>
      <c r="B15" s="268"/>
      <c r="C15" s="265"/>
      <c r="D15" s="269" t="s">
        <v>3</v>
      </c>
      <c r="E15" s="269" t="s">
        <v>5</v>
      </c>
      <c r="F15" s="266" t="s">
        <v>6</v>
      </c>
      <c r="G15" s="267"/>
      <c r="H15" s="266" t="s">
        <v>7</v>
      </c>
      <c r="I15" s="267"/>
      <c r="J15" s="264" t="s">
        <v>8</v>
      </c>
      <c r="K15" s="265"/>
      <c r="L15" s="264" t="s">
        <v>8</v>
      </c>
      <c r="M15" s="265"/>
      <c r="N15" s="264" t="s">
        <v>28</v>
      </c>
      <c r="O15" s="265"/>
      <c r="P15" s="264" t="s">
        <v>9</v>
      </c>
      <c r="Q15" s="265"/>
      <c r="R15" s="264" t="s">
        <v>10</v>
      </c>
      <c r="S15" s="265"/>
      <c r="T15" s="264" t="s">
        <v>10</v>
      </c>
      <c r="U15" s="265"/>
      <c r="V15" s="264" t="s">
        <v>29</v>
      </c>
      <c r="W15" s="265"/>
      <c r="X15" s="264" t="s">
        <v>11</v>
      </c>
      <c r="Y15" s="265"/>
      <c r="Z15" s="275" t="s">
        <v>22</v>
      </c>
      <c r="AA15" s="275"/>
      <c r="AB15" s="275"/>
      <c r="AC15" s="266" t="s">
        <v>12</v>
      </c>
      <c r="AD15" s="276"/>
      <c r="AE15" s="267"/>
      <c r="AF15" s="274" t="s">
        <v>23</v>
      </c>
    </row>
    <row r="16" spans="1:32" ht="13.5" thickBot="1" x14ac:dyDescent="0.25">
      <c r="A16" s="203" t="s">
        <v>13</v>
      </c>
      <c r="B16" s="289" t="s">
        <v>2</v>
      </c>
      <c r="C16" s="289"/>
      <c r="D16" s="378"/>
      <c r="E16" s="378"/>
      <c r="F16" s="206" t="s">
        <v>14</v>
      </c>
      <c r="G16" s="202" t="s">
        <v>15</v>
      </c>
      <c r="H16" s="202" t="s">
        <v>4</v>
      </c>
      <c r="I16" s="202" t="s">
        <v>16</v>
      </c>
      <c r="J16" s="202" t="s">
        <v>14</v>
      </c>
      <c r="K16" s="202" t="s">
        <v>15</v>
      </c>
      <c r="L16" s="2" t="s">
        <v>17</v>
      </c>
      <c r="M16" s="2" t="s">
        <v>18</v>
      </c>
      <c r="N16" s="202" t="s">
        <v>14</v>
      </c>
      <c r="O16" s="202" t="s">
        <v>15</v>
      </c>
      <c r="P16" s="2" t="s">
        <v>17</v>
      </c>
      <c r="Q16" s="2" t="s">
        <v>18</v>
      </c>
      <c r="R16" s="202" t="s">
        <v>14</v>
      </c>
      <c r="S16" s="202" t="s">
        <v>15</v>
      </c>
      <c r="T16" s="2" t="s">
        <v>17</v>
      </c>
      <c r="U16" s="2" t="s">
        <v>18</v>
      </c>
      <c r="V16" s="202" t="s">
        <v>14</v>
      </c>
      <c r="W16" s="202" t="s">
        <v>15</v>
      </c>
      <c r="X16" s="2" t="s">
        <v>17</v>
      </c>
      <c r="Y16" s="2" t="s">
        <v>18</v>
      </c>
      <c r="Z16" s="2" t="s">
        <v>17</v>
      </c>
      <c r="AA16" s="2" t="s">
        <v>18</v>
      </c>
      <c r="AB16" s="2" t="s">
        <v>24</v>
      </c>
      <c r="AC16" s="202" t="s">
        <v>19</v>
      </c>
      <c r="AD16" s="202" t="s">
        <v>20</v>
      </c>
      <c r="AE16" s="202" t="s">
        <v>21</v>
      </c>
      <c r="AF16" s="274"/>
    </row>
    <row r="17" spans="1:32" ht="45" customHeight="1" thickTop="1" thickBot="1" x14ac:dyDescent="0.3">
      <c r="A17" s="94"/>
      <c r="B17" s="376" t="s">
        <v>232</v>
      </c>
      <c r="C17" s="377"/>
      <c r="D17" s="154" t="s">
        <v>202</v>
      </c>
      <c r="E17" s="179">
        <v>0.05</v>
      </c>
      <c r="F17" s="180">
        <v>18295.780500000001</v>
      </c>
      <c r="G17" s="180">
        <v>30797.794500000004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07">
        <v>18</v>
      </c>
      <c r="AA17" s="26">
        <v>7</v>
      </c>
      <c r="AB17" s="14"/>
      <c r="AC17" s="3"/>
      <c r="AD17" s="3"/>
      <c r="AE17" s="3"/>
      <c r="AF17" s="79"/>
    </row>
    <row r="18" spans="1:32" ht="45" customHeight="1" thickTop="1" thickBot="1" x14ac:dyDescent="0.3">
      <c r="A18" s="204"/>
      <c r="B18" s="374" t="s">
        <v>204</v>
      </c>
      <c r="C18" s="375"/>
      <c r="D18" s="181" t="s">
        <v>35</v>
      </c>
      <c r="E18" s="182">
        <v>0.25</v>
      </c>
      <c r="F18" s="180">
        <v>91478.902499999997</v>
      </c>
      <c r="G18" s="180">
        <v>153988.9725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07">
        <v>4800</v>
      </c>
      <c r="AA18" s="26">
        <v>2312</v>
      </c>
      <c r="AB18" s="14"/>
      <c r="AC18" s="3"/>
      <c r="AD18" s="3"/>
      <c r="AE18" s="3"/>
      <c r="AF18" s="80" t="s">
        <v>203</v>
      </c>
    </row>
    <row r="19" spans="1:32" ht="45" customHeight="1" thickTop="1" thickBot="1" x14ac:dyDescent="0.3">
      <c r="A19" s="204"/>
      <c r="B19" s="374" t="s">
        <v>233</v>
      </c>
      <c r="C19" s="375"/>
      <c r="D19" s="181" t="s">
        <v>35</v>
      </c>
      <c r="E19" s="182">
        <v>0.05</v>
      </c>
      <c r="F19" s="180">
        <v>18295.780500000001</v>
      </c>
      <c r="G19" s="180">
        <v>30797.794500000004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07">
        <v>24</v>
      </c>
      <c r="AA19" s="26">
        <v>35</v>
      </c>
      <c r="AB19" s="14"/>
      <c r="AC19" s="3"/>
      <c r="AD19" s="3"/>
      <c r="AE19" s="3"/>
      <c r="AF19" s="205"/>
    </row>
    <row r="20" spans="1:32" ht="45" customHeight="1" thickTop="1" thickBot="1" x14ac:dyDescent="0.3">
      <c r="A20" s="204"/>
      <c r="B20" s="374" t="s">
        <v>234</v>
      </c>
      <c r="C20" s="375"/>
      <c r="D20" s="181" t="s">
        <v>35</v>
      </c>
      <c r="E20" s="182">
        <v>0.05</v>
      </c>
      <c r="F20" s="180">
        <v>18295.780500000001</v>
      </c>
      <c r="G20" s="180">
        <v>30797.794500000004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207">
        <v>26</v>
      </c>
      <c r="AA20" s="26">
        <v>8</v>
      </c>
      <c r="AB20" s="14"/>
      <c r="AC20" s="3"/>
      <c r="AD20" s="3"/>
      <c r="AE20" s="3"/>
      <c r="AF20" s="205"/>
    </row>
    <row r="21" spans="1:32" ht="45" customHeight="1" thickTop="1" thickBot="1" x14ac:dyDescent="0.3">
      <c r="A21" s="204"/>
      <c r="B21" s="374" t="s">
        <v>204</v>
      </c>
      <c r="C21" s="375"/>
      <c r="D21" s="181" t="s">
        <v>55</v>
      </c>
      <c r="E21" s="182">
        <v>0.35</v>
      </c>
      <c r="F21" s="180">
        <f>128070.4635-28.01</f>
        <v>128042.4535</v>
      </c>
      <c r="G21" s="180">
        <f>215584.5615-4476.44</f>
        <v>211108.12150000001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3"/>
      <c r="Z21" s="207">
        <v>9000</v>
      </c>
      <c r="AA21" s="26">
        <v>4499</v>
      </c>
      <c r="AB21" s="14"/>
      <c r="AC21" s="3"/>
      <c r="AD21" s="3"/>
      <c r="AE21" s="3"/>
      <c r="AF21" s="205" t="s">
        <v>205</v>
      </c>
    </row>
    <row r="22" spans="1:32" ht="45" customHeight="1" thickTop="1" thickBot="1" x14ac:dyDescent="0.3">
      <c r="A22" s="204"/>
      <c r="B22" s="374" t="s">
        <v>235</v>
      </c>
      <c r="C22" s="375"/>
      <c r="D22" s="181" t="s">
        <v>202</v>
      </c>
      <c r="E22" s="182">
        <v>0.2</v>
      </c>
      <c r="F22" s="180">
        <v>73183.122000000003</v>
      </c>
      <c r="G22" s="180">
        <v>123191.17800000001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3"/>
      <c r="Z22" s="207">
        <v>260</v>
      </c>
      <c r="AA22" s="26">
        <v>86</v>
      </c>
      <c r="AB22" s="14"/>
      <c r="AC22" s="3"/>
      <c r="AD22" s="3"/>
      <c r="AE22" s="3"/>
      <c r="AF22" s="205"/>
    </row>
    <row r="23" spans="1:32" ht="45" customHeight="1" thickTop="1" thickBot="1" x14ac:dyDescent="0.3">
      <c r="A23" s="204"/>
      <c r="B23" s="374" t="s">
        <v>206</v>
      </c>
      <c r="C23" s="375"/>
      <c r="D23" s="181" t="s">
        <v>35</v>
      </c>
      <c r="E23" s="182">
        <v>0.05</v>
      </c>
      <c r="F23" s="180">
        <v>18295.780500000001</v>
      </c>
      <c r="G23" s="180">
        <v>30797.794500000004</v>
      </c>
      <c r="H23" s="14"/>
      <c r="I23" s="17"/>
      <c r="J23" s="8"/>
      <c r="K23" s="8"/>
      <c r="L23" s="9"/>
      <c r="M23" s="15"/>
      <c r="N23" s="8"/>
      <c r="O23" s="8"/>
      <c r="P23" s="9"/>
      <c r="Q23" s="15"/>
      <c r="R23" s="8"/>
      <c r="S23" s="8"/>
      <c r="T23" s="9"/>
      <c r="U23" s="15"/>
      <c r="V23" s="8"/>
      <c r="W23" s="8"/>
      <c r="X23" s="9"/>
      <c r="Y23" s="3"/>
      <c r="Z23" s="207">
        <v>120</v>
      </c>
      <c r="AA23" s="26">
        <v>59</v>
      </c>
      <c r="AB23" s="14"/>
      <c r="AC23" s="3"/>
      <c r="AD23" s="3"/>
      <c r="AE23" s="3"/>
      <c r="AF23" s="205"/>
    </row>
    <row r="24" spans="1:32" ht="45" customHeight="1" x14ac:dyDescent="0.25">
      <c r="A24" s="204"/>
      <c r="B24" s="373"/>
      <c r="C24" s="295"/>
      <c r="D24" s="10"/>
      <c r="E24" s="27">
        <f>SUM(E17:E23)</f>
        <v>1</v>
      </c>
      <c r="F24" s="167">
        <f>SUM(F17:F23)</f>
        <v>365887.6</v>
      </c>
      <c r="G24" s="167">
        <f>SUM(G17:G23)</f>
        <v>611479.45000000007</v>
      </c>
      <c r="H24" s="20"/>
      <c r="I24" s="20"/>
      <c r="J24" s="20"/>
      <c r="K24" s="20"/>
      <c r="L24" s="10"/>
      <c r="M24" s="18"/>
      <c r="N24" s="21"/>
      <c r="O24" s="21"/>
      <c r="P24" s="10"/>
      <c r="Q24" s="10"/>
      <c r="R24" s="20"/>
      <c r="S24" s="20"/>
      <c r="T24" s="10"/>
      <c r="U24" s="10"/>
      <c r="V24" s="20"/>
      <c r="W24" s="20"/>
      <c r="X24" s="10"/>
      <c r="Y24" s="10"/>
      <c r="Z24" s="207">
        <f>SUM(Z17:Z23)</f>
        <v>14248</v>
      </c>
      <c r="AA24" s="235">
        <f>SUM(AA17:AA23)</f>
        <v>7006</v>
      </c>
      <c r="AB24" s="13"/>
      <c r="AC24" s="19"/>
      <c r="AD24" s="19"/>
      <c r="AE24" s="19"/>
      <c r="AF24" s="22"/>
    </row>
    <row r="25" spans="1:32" ht="45" customHeight="1" x14ac:dyDescent="0.2">
      <c r="A25" s="6"/>
      <c r="B25" s="6"/>
      <c r="C25" s="6"/>
      <c r="D25" s="6"/>
      <c r="E25" s="6"/>
      <c r="F25" s="11"/>
      <c r="G25" s="1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45" customHeight="1" x14ac:dyDescent="0.2">
      <c r="A26" s="6"/>
      <c r="B26" s="12"/>
      <c r="C26" s="6"/>
      <c r="D26" s="6"/>
      <c r="E26" s="6"/>
      <c r="F26" s="11"/>
      <c r="G26" s="6"/>
      <c r="H26" s="6" t="s">
        <v>98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  <row r="37" ht="45" customHeight="1" x14ac:dyDescent="0.2"/>
    <row r="38" ht="45" customHeight="1" x14ac:dyDescent="0.2"/>
    <row r="39" ht="45" customHeight="1" x14ac:dyDescent="0.2"/>
    <row r="40" ht="45" customHeight="1" x14ac:dyDescent="0.2"/>
    <row r="41" ht="45" customHeight="1" x14ac:dyDescent="0.2"/>
    <row r="42" ht="45" customHeight="1" x14ac:dyDescent="0.2"/>
    <row r="43" ht="45" customHeight="1" x14ac:dyDescent="0.2"/>
    <row r="44" ht="45" customHeight="1" x14ac:dyDescent="0.2"/>
    <row r="45" ht="45" customHeight="1" x14ac:dyDescent="0.2"/>
    <row r="46" ht="45" customHeight="1" x14ac:dyDescent="0.2"/>
    <row r="47" ht="45" customHeight="1" x14ac:dyDescent="0.2"/>
    <row r="48" ht="45" customHeight="1" x14ac:dyDescent="0.2"/>
    <row r="49" spans="1:32" ht="45" customHeight="1" x14ac:dyDescent="0.2"/>
    <row r="50" spans="1:32" ht="45" customHeight="1" x14ac:dyDescent="0.2"/>
    <row r="51" spans="1:32" s="28" customFormat="1" ht="4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5" customFormat="1" ht="36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6" customFormat="1" ht="14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6" customFormat="1" ht="14.2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</sheetData>
  <mergeCells count="37">
    <mergeCell ref="A1:AF1"/>
    <mergeCell ref="A2:AF2"/>
    <mergeCell ref="A3:AF3"/>
    <mergeCell ref="B16:C16"/>
    <mergeCell ref="A8:B8"/>
    <mergeCell ref="A4:AF4"/>
    <mergeCell ref="A5:AF5"/>
    <mergeCell ref="A6:AF6"/>
    <mergeCell ref="Z15:AB15"/>
    <mergeCell ref="AC15:AE15"/>
    <mergeCell ref="AF15:AF16"/>
    <mergeCell ref="A9:B9"/>
    <mergeCell ref="A10:B10"/>
    <mergeCell ref="A11:B11"/>
    <mergeCell ref="A12:AF12"/>
    <mergeCell ref="A13:AF13"/>
    <mergeCell ref="A15:C15"/>
    <mergeCell ref="D15:D16"/>
    <mergeCell ref="E15:E16"/>
    <mergeCell ref="F15:G15"/>
    <mergeCell ref="H15:I15"/>
    <mergeCell ref="B24:C24"/>
    <mergeCell ref="V15:W15"/>
    <mergeCell ref="X15:Y15"/>
    <mergeCell ref="B18:C18"/>
    <mergeCell ref="B19:C19"/>
    <mergeCell ref="B20:C20"/>
    <mergeCell ref="B21:C21"/>
    <mergeCell ref="P15:Q15"/>
    <mergeCell ref="R15:S15"/>
    <mergeCell ref="T15:U15"/>
    <mergeCell ref="B17:C17"/>
    <mergeCell ref="J15:K15"/>
    <mergeCell ref="L15:M15"/>
    <mergeCell ref="N15:O15"/>
    <mergeCell ref="B22:C22"/>
    <mergeCell ref="B23:C2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49"/>
  <sheetViews>
    <sheetView zoomScaleNormal="100" workbookViewId="0">
      <selection activeCell="A11" sqref="A11:AF11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261" t="s">
        <v>344</v>
      </c>
      <c r="B7" s="261"/>
      <c r="C7" s="245" t="s">
        <v>345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346</v>
      </c>
      <c r="B8" s="262"/>
      <c r="C8" s="245">
        <v>10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347</v>
      </c>
      <c r="B9" s="262"/>
      <c r="C9" s="246" t="s">
        <v>364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32.25" customHeight="1" x14ac:dyDescent="0.2">
      <c r="A11" s="291" t="s">
        <v>372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3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264" t="s">
        <v>1</v>
      </c>
      <c r="B13" s="268"/>
      <c r="C13" s="265"/>
      <c r="D13" s="269" t="s">
        <v>3</v>
      </c>
      <c r="E13" s="269" t="s">
        <v>5</v>
      </c>
      <c r="F13" s="266" t="s">
        <v>6</v>
      </c>
      <c r="G13" s="267"/>
      <c r="H13" s="266" t="s">
        <v>7</v>
      </c>
      <c r="I13" s="267"/>
      <c r="J13" s="264" t="s">
        <v>8</v>
      </c>
      <c r="K13" s="265"/>
      <c r="L13" s="264" t="s">
        <v>8</v>
      </c>
      <c r="M13" s="265"/>
      <c r="N13" s="264" t="s">
        <v>28</v>
      </c>
      <c r="O13" s="265"/>
      <c r="P13" s="264" t="s">
        <v>9</v>
      </c>
      <c r="Q13" s="265"/>
      <c r="R13" s="264" t="s">
        <v>10</v>
      </c>
      <c r="S13" s="265"/>
      <c r="T13" s="264" t="s">
        <v>10</v>
      </c>
      <c r="U13" s="265"/>
      <c r="V13" s="264" t="s">
        <v>29</v>
      </c>
      <c r="W13" s="265"/>
      <c r="X13" s="264" t="s">
        <v>11</v>
      </c>
      <c r="Y13" s="265"/>
      <c r="Z13" s="275" t="s">
        <v>22</v>
      </c>
      <c r="AA13" s="275"/>
      <c r="AB13" s="275"/>
      <c r="AC13" s="266" t="s">
        <v>12</v>
      </c>
      <c r="AD13" s="276"/>
      <c r="AE13" s="267"/>
      <c r="AF13" s="274" t="s">
        <v>23</v>
      </c>
    </row>
    <row r="14" spans="1:32" x14ac:dyDescent="0.2">
      <c r="A14" s="188" t="s">
        <v>13</v>
      </c>
      <c r="B14" s="275" t="s">
        <v>2</v>
      </c>
      <c r="C14" s="275"/>
      <c r="D14" s="270"/>
      <c r="E14" s="270"/>
      <c r="F14" s="187" t="s">
        <v>14</v>
      </c>
      <c r="G14" s="187" t="s">
        <v>15</v>
      </c>
      <c r="H14" s="187" t="s">
        <v>4</v>
      </c>
      <c r="I14" s="187" t="s">
        <v>16</v>
      </c>
      <c r="J14" s="187" t="s">
        <v>14</v>
      </c>
      <c r="K14" s="187" t="s">
        <v>15</v>
      </c>
      <c r="L14" s="2" t="s">
        <v>17</v>
      </c>
      <c r="M14" s="2" t="s">
        <v>18</v>
      </c>
      <c r="N14" s="187" t="s">
        <v>14</v>
      </c>
      <c r="O14" s="187" t="s">
        <v>15</v>
      </c>
      <c r="P14" s="2" t="s">
        <v>17</v>
      </c>
      <c r="Q14" s="2" t="s">
        <v>18</v>
      </c>
      <c r="R14" s="187" t="s">
        <v>14</v>
      </c>
      <c r="S14" s="187" t="s">
        <v>15</v>
      </c>
      <c r="T14" s="2" t="s">
        <v>17</v>
      </c>
      <c r="U14" s="2" t="s">
        <v>18</v>
      </c>
      <c r="V14" s="187" t="s">
        <v>14</v>
      </c>
      <c r="W14" s="187" t="s">
        <v>15</v>
      </c>
      <c r="X14" s="2" t="s">
        <v>17</v>
      </c>
      <c r="Y14" s="2" t="s">
        <v>18</v>
      </c>
      <c r="Z14" s="2" t="s">
        <v>17</v>
      </c>
      <c r="AA14" s="2" t="s">
        <v>18</v>
      </c>
      <c r="AB14" s="2" t="s">
        <v>24</v>
      </c>
      <c r="AC14" s="187" t="s">
        <v>19</v>
      </c>
      <c r="AD14" s="187" t="s">
        <v>20</v>
      </c>
      <c r="AE14" s="187" t="s">
        <v>21</v>
      </c>
      <c r="AF14" s="274"/>
    </row>
    <row r="15" spans="1:32" ht="15.75" x14ac:dyDescent="0.2">
      <c r="A15" s="9"/>
      <c r="B15" s="263" t="s">
        <v>37</v>
      </c>
      <c r="C15" s="263"/>
      <c r="D15" s="34" t="s">
        <v>38</v>
      </c>
      <c r="E15" s="35">
        <v>0.2</v>
      </c>
      <c r="F15" s="23">
        <f>$F$19*E15</f>
        <v>91471.900000000009</v>
      </c>
      <c r="G15" s="23">
        <f>$G$19*E15</f>
        <v>152869.86200000002</v>
      </c>
      <c r="H15" s="14"/>
      <c r="I15" s="17"/>
      <c r="J15" s="8"/>
      <c r="K15" s="8"/>
      <c r="L15" s="9"/>
      <c r="M15" s="15"/>
      <c r="N15" s="8"/>
      <c r="O15" s="8"/>
      <c r="P15" s="9"/>
      <c r="Q15" s="15"/>
      <c r="R15" s="8"/>
      <c r="S15" s="8"/>
      <c r="T15" s="9"/>
      <c r="U15" s="15"/>
      <c r="V15" s="8"/>
      <c r="W15" s="8"/>
      <c r="X15" s="9"/>
      <c r="Y15" s="3"/>
      <c r="Z15" s="190">
        <v>120</v>
      </c>
      <c r="AA15" s="26">
        <v>47</v>
      </c>
      <c r="AB15" s="14"/>
      <c r="AC15" s="3"/>
      <c r="AD15" s="3"/>
      <c r="AE15" s="3"/>
      <c r="AF15" s="25"/>
    </row>
    <row r="16" spans="1:32" ht="25.5" x14ac:dyDescent="0.2">
      <c r="A16" s="9"/>
      <c r="B16" s="263" t="s">
        <v>39</v>
      </c>
      <c r="C16" s="263"/>
      <c r="D16" s="36" t="s">
        <v>40</v>
      </c>
      <c r="E16" s="35">
        <v>0.2</v>
      </c>
      <c r="F16" s="23">
        <f>$F$19*E16</f>
        <v>91471.900000000009</v>
      </c>
      <c r="G16" s="23">
        <f>$G$19*E16</f>
        <v>152869.86200000002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190">
        <v>90</v>
      </c>
      <c r="AA16" s="26">
        <v>65</v>
      </c>
      <c r="AB16" s="14"/>
      <c r="AC16" s="3"/>
      <c r="AD16" s="3"/>
      <c r="AE16" s="3"/>
      <c r="AF16" s="25"/>
    </row>
    <row r="17" spans="1:32" ht="25.5" x14ac:dyDescent="0.2">
      <c r="A17" s="9"/>
      <c r="B17" s="263" t="s">
        <v>41</v>
      </c>
      <c r="C17" s="263"/>
      <c r="D17" s="34" t="s">
        <v>40</v>
      </c>
      <c r="E17" s="35">
        <v>0.3</v>
      </c>
      <c r="F17" s="23">
        <f>$F$19*E17</f>
        <v>137207.85</v>
      </c>
      <c r="G17" s="23">
        <f>$G$19*E17</f>
        <v>229304.79300000001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190">
        <v>90</v>
      </c>
      <c r="AA17" s="26">
        <v>40</v>
      </c>
      <c r="AB17" s="14"/>
      <c r="AC17" s="3"/>
      <c r="AD17" s="3"/>
      <c r="AE17" s="3"/>
      <c r="AF17" s="25"/>
    </row>
    <row r="18" spans="1:32" ht="25.5" x14ac:dyDescent="0.2">
      <c r="A18" s="9"/>
      <c r="B18" s="263" t="s">
        <v>42</v>
      </c>
      <c r="C18" s="263"/>
      <c r="D18" s="34" t="s">
        <v>40</v>
      </c>
      <c r="E18" s="35">
        <v>0.3</v>
      </c>
      <c r="F18" s="23">
        <f>$F$19*E18</f>
        <v>137207.85</v>
      </c>
      <c r="G18" s="23">
        <f>$G$19*E18</f>
        <v>229304.79300000001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190">
        <v>90</v>
      </c>
      <c r="AA18" s="26">
        <v>10</v>
      </c>
      <c r="AB18" s="14"/>
      <c r="AC18" s="3"/>
      <c r="AD18" s="3"/>
      <c r="AE18" s="3"/>
      <c r="AF18" s="25"/>
    </row>
    <row r="19" spans="1:32" ht="45" customHeight="1" x14ac:dyDescent="0.25">
      <c r="A19" s="277"/>
      <c r="B19" s="278"/>
      <c r="C19" s="279"/>
      <c r="D19" s="10"/>
      <c r="E19" s="27">
        <f>SUM(E15:E18)</f>
        <v>1</v>
      </c>
      <c r="F19" s="155">
        <v>457359.5</v>
      </c>
      <c r="G19" s="155">
        <v>764349.31</v>
      </c>
      <c r="H19" s="20"/>
      <c r="I19" s="20"/>
      <c r="J19" s="20"/>
      <c r="K19" s="20"/>
      <c r="L19" s="10"/>
      <c r="M19" s="18"/>
      <c r="N19" s="21"/>
      <c r="O19" s="21"/>
      <c r="P19" s="10"/>
      <c r="Q19" s="10"/>
      <c r="R19" s="20"/>
      <c r="S19" s="20"/>
      <c r="T19" s="10"/>
      <c r="U19" s="10"/>
      <c r="V19" s="20"/>
      <c r="W19" s="20"/>
      <c r="X19" s="10"/>
      <c r="Y19" s="10"/>
      <c r="Z19" s="13">
        <f>SUM(Z15:Z18)</f>
        <v>390</v>
      </c>
      <c r="AA19" s="13">
        <f>SUM(AA15:AA18)</f>
        <v>162</v>
      </c>
      <c r="AB19" s="13"/>
      <c r="AC19" s="19"/>
      <c r="AD19" s="19"/>
      <c r="AE19" s="19"/>
      <c r="AF19" s="22"/>
    </row>
    <row r="20" spans="1:32" x14ac:dyDescent="0.2">
      <c r="A20" s="6"/>
      <c r="B20" s="6"/>
      <c r="C20" s="6"/>
      <c r="D20" s="6"/>
      <c r="E20" s="6"/>
      <c r="F20" s="11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6"/>
      <c r="B21" s="12"/>
      <c r="C21" s="6"/>
      <c r="D21" s="6"/>
      <c r="E21" s="6"/>
      <c r="F21" s="11"/>
      <c r="G21" s="6"/>
      <c r="H21" s="6" t="s">
        <v>98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46" spans="1:32" s="28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5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6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6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</sheetData>
  <mergeCells count="33">
    <mergeCell ref="A6:AF6"/>
    <mergeCell ref="L13:M13"/>
    <mergeCell ref="N13:O13"/>
    <mergeCell ref="AF13:AF14"/>
    <mergeCell ref="A1:AF1"/>
    <mergeCell ref="A2:AF2"/>
    <mergeCell ref="A3:AF3"/>
    <mergeCell ref="A4:AF4"/>
    <mergeCell ref="A5:AF5"/>
    <mergeCell ref="A8:B8"/>
    <mergeCell ref="A10:AF10"/>
    <mergeCell ref="A11:AF11"/>
    <mergeCell ref="X13:Y13"/>
    <mergeCell ref="Z13:AB13"/>
    <mergeCell ref="H13:I13"/>
    <mergeCell ref="R13:S13"/>
    <mergeCell ref="AC13:AE13"/>
    <mergeCell ref="A19:C19"/>
    <mergeCell ref="T13:U13"/>
    <mergeCell ref="V13:W13"/>
    <mergeCell ref="A13:C13"/>
    <mergeCell ref="B14:C14"/>
    <mergeCell ref="B15:C15"/>
    <mergeCell ref="D13:D14"/>
    <mergeCell ref="B16:C16"/>
    <mergeCell ref="J13:K13"/>
    <mergeCell ref="B18:C18"/>
    <mergeCell ref="B17:C17"/>
    <mergeCell ref="A7:B7"/>
    <mergeCell ref="A9:B9"/>
    <mergeCell ref="P13:Q13"/>
    <mergeCell ref="E13:E14"/>
    <mergeCell ref="F13:G1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44"/>
  <sheetViews>
    <sheetView workbookViewId="0">
      <selection activeCell="A6" sqref="A6:AF6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20.28515625" style="4" customWidth="1"/>
    <col min="5" max="5" width="10.4257812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28.42578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t="12.75" hidden="1" customHeight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t="12.75" hidden="1" customHeight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t="12.75" hidden="1" customHeight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247" t="s">
        <v>365</v>
      </c>
      <c r="B7" s="247"/>
      <c r="C7" s="247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</row>
    <row r="8" spans="1:32" ht="26.25" customHeight="1" x14ac:dyDescent="0.2">
      <c r="A8" s="261" t="s">
        <v>346</v>
      </c>
      <c r="B8" s="262"/>
      <c r="C8" s="24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">
      <c r="A9" s="253" t="s">
        <v>366</v>
      </c>
      <c r="B9" s="253"/>
      <c r="C9" s="25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ht="20.25" customHeight="1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25.5" customHeight="1" x14ac:dyDescent="0.2">
      <c r="A11" s="387" t="s">
        <v>312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9"/>
    </row>
    <row r="12" spans="1:32" ht="15.75" customHeight="1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spans="1:32" ht="15.7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24" customHeight="1" x14ac:dyDescent="0.2">
      <c r="A14" s="264" t="s">
        <v>1</v>
      </c>
      <c r="B14" s="268"/>
      <c r="C14" s="265"/>
      <c r="D14" s="269" t="s">
        <v>3</v>
      </c>
      <c r="E14" s="269" t="s">
        <v>5</v>
      </c>
      <c r="F14" s="266" t="s">
        <v>6</v>
      </c>
      <c r="G14" s="267"/>
      <c r="H14" s="266" t="s">
        <v>7</v>
      </c>
      <c r="I14" s="267"/>
      <c r="J14" s="264" t="s">
        <v>8</v>
      </c>
      <c r="K14" s="265"/>
      <c r="L14" s="264" t="s">
        <v>8</v>
      </c>
      <c r="M14" s="265"/>
      <c r="N14" s="264" t="s">
        <v>28</v>
      </c>
      <c r="O14" s="265"/>
      <c r="P14" s="264" t="s">
        <v>9</v>
      </c>
      <c r="Q14" s="265"/>
      <c r="R14" s="264" t="s">
        <v>10</v>
      </c>
      <c r="S14" s="265"/>
      <c r="T14" s="264" t="s">
        <v>10</v>
      </c>
      <c r="U14" s="265"/>
      <c r="V14" s="264" t="s">
        <v>29</v>
      </c>
      <c r="W14" s="265"/>
      <c r="X14" s="264" t="s">
        <v>11</v>
      </c>
      <c r="Y14" s="265"/>
      <c r="Z14" s="275" t="s">
        <v>22</v>
      </c>
      <c r="AA14" s="275"/>
      <c r="AB14" s="275"/>
      <c r="AC14" s="266" t="s">
        <v>12</v>
      </c>
      <c r="AD14" s="276"/>
      <c r="AE14" s="267"/>
      <c r="AF14" s="282" t="s">
        <v>23</v>
      </c>
    </row>
    <row r="15" spans="1:32" ht="21.75" customHeight="1" x14ac:dyDescent="0.2">
      <c r="A15" s="188" t="s">
        <v>13</v>
      </c>
      <c r="B15" s="275" t="s">
        <v>2</v>
      </c>
      <c r="C15" s="275"/>
      <c r="D15" s="270"/>
      <c r="E15" s="270"/>
      <c r="F15" s="187" t="s">
        <v>14</v>
      </c>
      <c r="G15" s="187" t="s">
        <v>15</v>
      </c>
      <c r="H15" s="187" t="s">
        <v>4</v>
      </c>
      <c r="I15" s="187" t="s">
        <v>16</v>
      </c>
      <c r="J15" s="187" t="s">
        <v>14</v>
      </c>
      <c r="K15" s="187" t="s">
        <v>15</v>
      </c>
      <c r="L15" s="2" t="s">
        <v>17</v>
      </c>
      <c r="M15" s="2" t="s">
        <v>18</v>
      </c>
      <c r="N15" s="187" t="s">
        <v>14</v>
      </c>
      <c r="O15" s="187" t="s">
        <v>15</v>
      </c>
      <c r="P15" s="2" t="s">
        <v>17</v>
      </c>
      <c r="Q15" s="2" t="s">
        <v>18</v>
      </c>
      <c r="R15" s="187" t="s">
        <v>14</v>
      </c>
      <c r="S15" s="187" t="s">
        <v>15</v>
      </c>
      <c r="T15" s="2" t="s">
        <v>17</v>
      </c>
      <c r="U15" s="2" t="s">
        <v>18</v>
      </c>
      <c r="V15" s="187" t="s">
        <v>14</v>
      </c>
      <c r="W15" s="187" t="s">
        <v>15</v>
      </c>
      <c r="X15" s="2" t="s">
        <v>17</v>
      </c>
      <c r="Y15" s="2" t="s">
        <v>18</v>
      </c>
      <c r="Z15" s="2" t="s">
        <v>17</v>
      </c>
      <c r="AA15" s="2" t="s">
        <v>18</v>
      </c>
      <c r="AB15" s="2" t="s">
        <v>24</v>
      </c>
      <c r="AC15" s="187" t="s">
        <v>19</v>
      </c>
      <c r="AD15" s="187" t="s">
        <v>20</v>
      </c>
      <c r="AE15" s="187" t="s">
        <v>21</v>
      </c>
      <c r="AF15" s="365"/>
    </row>
    <row r="16" spans="1:32" ht="15.75" customHeight="1" x14ac:dyDescent="0.2">
      <c r="A16" s="9"/>
      <c r="B16" s="263"/>
      <c r="C16" s="263"/>
      <c r="D16" s="30"/>
      <c r="E16" s="31"/>
      <c r="F16" s="232">
        <v>256121.32</v>
      </c>
      <c r="G16" s="233">
        <v>428035.61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26"/>
      <c r="AA16" s="26"/>
      <c r="AB16" s="14"/>
      <c r="AC16" s="3"/>
      <c r="AD16" s="3"/>
      <c r="AE16" s="3"/>
      <c r="AF16" s="25"/>
    </row>
    <row r="17" spans="1:33" ht="15.75" x14ac:dyDescent="0.2">
      <c r="A17" s="9"/>
      <c r="B17" s="383" t="s">
        <v>210</v>
      </c>
      <c r="C17" s="383"/>
      <c r="D17" s="163" t="s">
        <v>209</v>
      </c>
      <c r="E17" s="164">
        <v>0.3</v>
      </c>
      <c r="F17" s="234">
        <f>$F$16*E17</f>
        <v>76836.395999999993</v>
      </c>
      <c r="G17" s="234">
        <f>$G$16*E17</f>
        <v>128410.68299999999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197">
        <f>'[2]ENERO 2020'!G14+'[2]FEBRERO 2020'!G14+'[2]MARZO 2020'!G14+'[2]ABRIL 2020'!G14+'[2]MAYO 2020'!G14+'[2]JUNIO 2020'!G14</f>
        <v>730</v>
      </c>
      <c r="AA17" s="197">
        <f>'[2]ENERO 2020'!H14+'[2]FEBRERO 2020'!H14+'[2]MARZO 2020'!H14+'[2]ABRIL 2020'!H14+'[2]MAYO 2020'!H14+'[2]JUNIO 2020'!H14</f>
        <v>495</v>
      </c>
      <c r="AB17" s="14"/>
      <c r="AC17" s="3"/>
      <c r="AD17" s="3"/>
      <c r="AE17" s="3"/>
      <c r="AF17" s="25"/>
    </row>
    <row r="18" spans="1:33" ht="15.75" x14ac:dyDescent="0.2">
      <c r="A18" s="9"/>
      <c r="B18" s="383" t="s">
        <v>211</v>
      </c>
      <c r="C18" s="383"/>
      <c r="D18" s="163" t="s">
        <v>212</v>
      </c>
      <c r="E18" s="164">
        <v>0.05</v>
      </c>
      <c r="F18" s="234">
        <f t="shared" ref="F18:F27" si="0">$F$16*E18</f>
        <v>12806.066000000001</v>
      </c>
      <c r="G18" s="234">
        <f t="shared" ref="G18:G27" si="1">$G$16*E18</f>
        <v>21401.780500000001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197">
        <f>'[2]ENERO 2020'!G15+'[2]FEBRERO 2020'!G15+'[2]MARZO 2020'!G15+'[2]ABRIL 2020'!G15+'[2]MAYO 2020'!G15+'[2]JUNIO 2020'!G15</f>
        <v>4</v>
      </c>
      <c r="AA18" s="197">
        <f>'[2]ENERO 2020'!H15+'[2]FEBRERO 2020'!H15+'[2]MARZO 2020'!H15+'[2]ABRIL 2020'!H15+'[2]MAYO 2020'!H15+'[2]JUNIO 2020'!H15</f>
        <v>3</v>
      </c>
      <c r="AB18" s="14"/>
      <c r="AC18" s="3"/>
      <c r="AD18" s="3"/>
      <c r="AE18" s="3"/>
      <c r="AF18" s="25"/>
    </row>
    <row r="19" spans="1:33" ht="15.75" x14ac:dyDescent="0.2">
      <c r="A19" s="9"/>
      <c r="B19" s="383" t="s">
        <v>213</v>
      </c>
      <c r="C19" s="384"/>
      <c r="D19" s="163" t="s">
        <v>212</v>
      </c>
      <c r="E19" s="164">
        <v>0.05</v>
      </c>
      <c r="F19" s="234">
        <f t="shared" si="0"/>
        <v>12806.066000000001</v>
      </c>
      <c r="G19" s="234">
        <f t="shared" si="1"/>
        <v>21401.780500000001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197">
        <f>'[2]ENERO 2020'!G16+'[2]FEBRERO 2020'!G16+'[2]MARZO 2020'!G16+'[2]ABRIL 2020'!G16+'[2]MAYO 2020'!G16+'[2]JUNIO 2020'!G16</f>
        <v>4</v>
      </c>
      <c r="AA19" s="197">
        <f>'[2]ENERO 2020'!H16+'[2]FEBRERO 2020'!H16+'[2]MARZO 2020'!H16+'[2]ABRIL 2020'!H16+'[2]MAYO 2020'!H16+'[2]JUNIO 2020'!H16</f>
        <v>1</v>
      </c>
      <c r="AB19" s="14"/>
      <c r="AC19" s="3"/>
      <c r="AD19" s="3"/>
      <c r="AE19" s="3"/>
      <c r="AF19" s="25"/>
    </row>
    <row r="20" spans="1:33" ht="15.75" x14ac:dyDescent="0.2">
      <c r="A20" s="9"/>
      <c r="B20" s="385" t="s">
        <v>214</v>
      </c>
      <c r="C20" s="386"/>
      <c r="D20" s="163" t="s">
        <v>212</v>
      </c>
      <c r="E20" s="164">
        <v>0.05</v>
      </c>
      <c r="F20" s="234">
        <f t="shared" si="0"/>
        <v>12806.066000000001</v>
      </c>
      <c r="G20" s="234">
        <f t="shared" si="1"/>
        <v>21401.780500000001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197">
        <f>'[2]ENERO 2020'!G17+'[2]FEBRERO 2020'!G17+'[2]MARZO 2020'!G17+'[2]ABRIL 2020'!G17+'[2]MAYO 2020'!G17+'[2]JUNIO 2020'!G17</f>
        <v>4</v>
      </c>
      <c r="AA20" s="197">
        <f>'[2]ENERO 2020'!H17+'[2]FEBRERO 2020'!H17+'[2]MARZO 2020'!H17+'[2]ABRIL 2020'!H17+'[2]MAYO 2020'!H17+'[2]JUNIO 2020'!H17</f>
        <v>3</v>
      </c>
      <c r="AB20" s="14"/>
      <c r="AC20" s="3"/>
      <c r="AD20" s="3"/>
      <c r="AE20" s="3"/>
      <c r="AF20" s="25"/>
    </row>
    <row r="21" spans="1:33" ht="15.75" x14ac:dyDescent="0.2">
      <c r="A21" s="9"/>
      <c r="B21" s="383" t="s">
        <v>215</v>
      </c>
      <c r="C21" s="384"/>
      <c r="D21" s="163" t="s">
        <v>212</v>
      </c>
      <c r="E21" s="164">
        <v>0.15</v>
      </c>
      <c r="F21" s="234">
        <f t="shared" si="0"/>
        <v>38418.197999999997</v>
      </c>
      <c r="G21" s="234">
        <f t="shared" si="1"/>
        <v>64205.341499999995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3"/>
      <c r="Z21" s="197">
        <f>'[2]ENERO 2020'!G18+'[2]FEBRERO 2020'!G18+'[2]MARZO 2020'!G18+'[2]ABRIL 2020'!G18+'[2]MAYO 2020'!G18+'[2]JUNIO 2020'!G18</f>
        <v>13</v>
      </c>
      <c r="AA21" s="197">
        <f>'[2]ENERO 2020'!H18+'[2]FEBRERO 2020'!H18+'[2]MARZO 2020'!H18+'[2]ABRIL 2020'!H18+'[2]MAYO 2020'!H18+'[2]JUNIO 2020'!H18</f>
        <v>2</v>
      </c>
      <c r="AB21" s="14"/>
      <c r="AC21" s="3"/>
      <c r="AD21" s="3"/>
      <c r="AE21" s="3"/>
      <c r="AF21" s="25"/>
    </row>
    <row r="22" spans="1:33" ht="15.75" x14ac:dyDescent="0.2">
      <c r="A22" s="9"/>
      <c r="B22" s="383" t="s">
        <v>216</v>
      </c>
      <c r="C22" s="384"/>
      <c r="D22" s="163" t="s">
        <v>212</v>
      </c>
      <c r="E22" s="164">
        <v>0.1</v>
      </c>
      <c r="F22" s="234">
        <f t="shared" si="0"/>
        <v>25612.132000000001</v>
      </c>
      <c r="G22" s="234">
        <f t="shared" si="1"/>
        <v>42803.561000000002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3"/>
      <c r="Z22" s="197">
        <f>'[2]ENERO 2020'!G19+'[2]FEBRERO 2020'!G19+'[2]MARZO 2020'!G19+'[2]ABRIL 2020'!G19+'[2]MAYO 2020'!G19+'[2]JUNIO 2020'!G19</f>
        <v>6</v>
      </c>
      <c r="AA22" s="197">
        <f>'[2]ENERO 2020'!H19+'[2]FEBRERO 2020'!H19+'[2]MARZO 2020'!H19+'[2]ABRIL 2020'!H19+'[2]MAYO 2020'!H19+'[2]JUNIO 2020'!H19</f>
        <v>0</v>
      </c>
      <c r="AB22" s="14"/>
      <c r="AC22" s="3"/>
      <c r="AD22" s="3"/>
      <c r="AE22" s="3"/>
      <c r="AF22" s="25"/>
    </row>
    <row r="23" spans="1:33" ht="15.75" x14ac:dyDescent="0.2">
      <c r="A23" s="9"/>
      <c r="B23" s="379" t="s">
        <v>217</v>
      </c>
      <c r="C23" s="380"/>
      <c r="D23" s="163" t="s">
        <v>212</v>
      </c>
      <c r="E23" s="164">
        <v>0.1</v>
      </c>
      <c r="F23" s="234">
        <f t="shared" si="0"/>
        <v>25612.132000000001</v>
      </c>
      <c r="G23" s="234">
        <f t="shared" si="1"/>
        <v>42803.561000000002</v>
      </c>
      <c r="H23" s="14"/>
      <c r="I23" s="17"/>
      <c r="J23" s="8"/>
      <c r="K23" s="8"/>
      <c r="L23" s="9"/>
      <c r="M23" s="15"/>
      <c r="N23" s="8"/>
      <c r="O23" s="8"/>
      <c r="P23" s="9"/>
      <c r="Q23" s="15"/>
      <c r="R23" s="8"/>
      <c r="S23" s="8"/>
      <c r="T23" s="9"/>
      <c r="U23" s="15"/>
      <c r="V23" s="8"/>
      <c r="W23" s="8"/>
      <c r="X23" s="9"/>
      <c r="Y23" s="3"/>
      <c r="Z23" s="197">
        <f>'[2]ENERO 2020'!G20+'[2]FEBRERO 2020'!G20+'[2]MARZO 2020'!G20+'[2]ABRIL 2020'!G20+'[2]MAYO 2020'!G20+'[2]JUNIO 2020'!G20</f>
        <v>6</v>
      </c>
      <c r="AA23" s="197">
        <f>'[2]ENERO 2020'!H20+'[2]FEBRERO 2020'!H20+'[2]MARZO 2020'!H20+'[2]ABRIL 2020'!H20+'[2]MAYO 2020'!H20+'[2]JUNIO 2020'!H20</f>
        <v>5</v>
      </c>
      <c r="AB23" s="14"/>
      <c r="AC23" s="3"/>
      <c r="AD23" s="3"/>
      <c r="AE23" s="3"/>
      <c r="AF23" s="25"/>
      <c r="AG23" s="87"/>
    </row>
    <row r="24" spans="1:33" ht="15.75" x14ac:dyDescent="0.2">
      <c r="A24" s="9"/>
      <c r="B24" s="379" t="s">
        <v>218</v>
      </c>
      <c r="C24" s="380"/>
      <c r="D24" s="163" t="s">
        <v>212</v>
      </c>
      <c r="E24" s="164">
        <v>0.05</v>
      </c>
      <c r="F24" s="234">
        <f t="shared" si="0"/>
        <v>12806.066000000001</v>
      </c>
      <c r="G24" s="234">
        <f t="shared" si="1"/>
        <v>21401.780500000001</v>
      </c>
      <c r="H24" s="14"/>
      <c r="I24" s="17"/>
      <c r="J24" s="8"/>
      <c r="K24" s="8"/>
      <c r="L24" s="9"/>
      <c r="M24" s="15"/>
      <c r="N24" s="8"/>
      <c r="O24" s="8"/>
      <c r="P24" s="9"/>
      <c r="Q24" s="15"/>
      <c r="R24" s="8"/>
      <c r="S24" s="8"/>
      <c r="T24" s="9"/>
      <c r="U24" s="15"/>
      <c r="V24" s="8"/>
      <c r="W24" s="8"/>
      <c r="X24" s="9"/>
      <c r="Y24" s="3"/>
      <c r="Z24" s="197">
        <f>'[2]ENERO 2020'!G21+'[2]FEBRERO 2020'!G21+'[2]MARZO 2020'!G21+'[2]ABRIL 2020'!G21+'[2]MAYO 2020'!G21+'[2]JUNIO 2020'!G21</f>
        <v>3</v>
      </c>
      <c r="AA24" s="197">
        <f>'[2]ENERO 2020'!H21+'[2]FEBRERO 2020'!H21+'[2]MARZO 2020'!H21+'[2]ABRIL 2020'!H21+'[2]MAYO 2020'!H21+'[2]JUNIO 2020'!H21</f>
        <v>1</v>
      </c>
      <c r="AB24" s="14"/>
      <c r="AC24" s="3"/>
      <c r="AD24" s="3"/>
      <c r="AE24" s="3"/>
      <c r="AF24" s="25"/>
    </row>
    <row r="25" spans="1:33" ht="15.75" customHeight="1" x14ac:dyDescent="0.2">
      <c r="A25" s="189"/>
      <c r="B25" s="381" t="s">
        <v>219</v>
      </c>
      <c r="C25" s="382"/>
      <c r="D25" s="165" t="s">
        <v>212</v>
      </c>
      <c r="E25" s="166">
        <v>0.05</v>
      </c>
      <c r="F25" s="234">
        <f t="shared" si="0"/>
        <v>12806.066000000001</v>
      </c>
      <c r="G25" s="234">
        <f t="shared" si="1"/>
        <v>21401.780500000001</v>
      </c>
      <c r="H25" s="20"/>
      <c r="I25" s="20"/>
      <c r="J25" s="20"/>
      <c r="K25" s="20"/>
      <c r="L25" s="10"/>
      <c r="M25" s="18"/>
      <c r="N25" s="21"/>
      <c r="O25" s="21"/>
      <c r="P25" s="10"/>
      <c r="Q25" s="10"/>
      <c r="R25" s="20"/>
      <c r="S25" s="20"/>
      <c r="T25" s="10"/>
      <c r="U25" s="10"/>
      <c r="V25" s="20"/>
      <c r="W25" s="20"/>
      <c r="X25" s="10"/>
      <c r="Y25" s="10"/>
      <c r="Z25" s="197">
        <f>'[2]ENERO 2020'!G22+'[2]FEBRERO 2020'!G22+'[2]MARZO 2020'!G22+'[2]ABRIL 2020'!G22+'[2]MAYO 2020'!G22+'[2]JUNIO 2020'!G22</f>
        <v>5</v>
      </c>
      <c r="AA25" s="197">
        <f>'[2]ENERO 2020'!H22+'[2]FEBRERO 2020'!H22+'[2]MARZO 2020'!H22+'[2]ABRIL 2020'!H22+'[2]MAYO 2020'!H22+'[2]JUNIO 2020'!H22</f>
        <v>2</v>
      </c>
      <c r="AB25" s="13"/>
      <c r="AC25" s="38"/>
      <c r="AD25" s="38"/>
      <c r="AE25" s="38"/>
      <c r="AF25" s="39"/>
    </row>
    <row r="26" spans="1:33" ht="15.75" customHeight="1" x14ac:dyDescent="0.2">
      <c r="A26" s="189"/>
      <c r="B26" s="381" t="s">
        <v>220</v>
      </c>
      <c r="C26" s="382"/>
      <c r="D26" s="165" t="s">
        <v>212</v>
      </c>
      <c r="E26" s="166">
        <v>0.05</v>
      </c>
      <c r="F26" s="234">
        <f t="shared" si="0"/>
        <v>12806.066000000001</v>
      </c>
      <c r="G26" s="234">
        <f t="shared" si="1"/>
        <v>21401.780500000001</v>
      </c>
      <c r="H26" s="20"/>
      <c r="I26" s="20"/>
      <c r="J26" s="20"/>
      <c r="K26" s="20"/>
      <c r="L26" s="10"/>
      <c r="M26" s="18"/>
      <c r="N26" s="21"/>
      <c r="O26" s="21"/>
      <c r="P26" s="10"/>
      <c r="Q26" s="10"/>
      <c r="R26" s="20"/>
      <c r="S26" s="20"/>
      <c r="T26" s="10"/>
      <c r="U26" s="10"/>
      <c r="V26" s="20"/>
      <c r="W26" s="20"/>
      <c r="X26" s="10"/>
      <c r="Y26" s="10"/>
      <c r="Z26" s="197">
        <f>'[2]ENERO 2020'!G23+'[2]FEBRERO 2020'!G23+'[2]MARZO 2020'!G23+'[2]ABRIL 2020'!G23+'[2]MAYO 2020'!G23+'[2]JUNIO 2020'!G23</f>
        <v>2</v>
      </c>
      <c r="AA26" s="197">
        <f>'[2]ENERO 2020'!H23+'[2]FEBRERO 2020'!H23+'[2]MARZO 2020'!H23+'[2]ABRIL 2020'!H23+'[2]MAYO 2020'!H23+'[2]JUNIO 2020'!H23</f>
        <v>0</v>
      </c>
      <c r="AB26" s="13"/>
      <c r="AC26" s="38"/>
      <c r="AD26" s="38"/>
      <c r="AE26" s="38"/>
      <c r="AF26" s="39"/>
    </row>
    <row r="27" spans="1:33" ht="15.75" x14ac:dyDescent="0.2">
      <c r="A27" s="189"/>
      <c r="B27" s="381" t="s">
        <v>221</v>
      </c>
      <c r="C27" s="382"/>
      <c r="D27" s="165" t="s">
        <v>212</v>
      </c>
      <c r="E27" s="166">
        <v>0.05</v>
      </c>
      <c r="F27" s="234">
        <f t="shared" si="0"/>
        <v>12806.066000000001</v>
      </c>
      <c r="G27" s="234">
        <f t="shared" si="1"/>
        <v>21401.780500000001</v>
      </c>
      <c r="H27" s="20"/>
      <c r="I27" s="20"/>
      <c r="J27" s="20"/>
      <c r="K27" s="20"/>
      <c r="L27" s="10"/>
      <c r="M27" s="18"/>
      <c r="N27" s="21"/>
      <c r="O27" s="21"/>
      <c r="P27" s="10"/>
      <c r="Q27" s="10"/>
      <c r="R27" s="20"/>
      <c r="S27" s="20"/>
      <c r="T27" s="10"/>
      <c r="U27" s="10"/>
      <c r="V27" s="20"/>
      <c r="W27" s="20"/>
      <c r="X27" s="10"/>
      <c r="Y27" s="10"/>
      <c r="Z27" s="197">
        <f>'[2]ENERO 2020'!G24+'[2]FEBRERO 2020'!G24+'[2]MARZO 2020'!G24+'[2]ABRIL 2020'!G24+'[2]MAYO 2020'!G24+'[2]JUNIO 2020'!G24</f>
        <v>3</v>
      </c>
      <c r="AA27" s="197">
        <f>'[2]ENERO 2020'!H24+'[2]FEBRERO 2020'!H24+'[2]MARZO 2020'!H24+'[2]ABRIL 2020'!H24+'[2]MAYO 2020'!H24+'[2]JUNIO 2020'!H24</f>
        <v>0</v>
      </c>
      <c r="AB27" s="13"/>
      <c r="AC27" s="38"/>
      <c r="AD27" s="38"/>
      <c r="AE27" s="38"/>
      <c r="AF27" s="39"/>
    </row>
    <row r="28" spans="1:33" x14ac:dyDescent="0.2">
      <c r="F28" s="153">
        <f>+F16</f>
        <v>256121.32</v>
      </c>
      <c r="G28" s="153">
        <f>+G16</f>
        <v>428035.61</v>
      </c>
      <c r="Z28" s="243">
        <f t="shared" ref="Z28:AA28" si="2">SUM(Z16:Z27)</f>
        <v>780</v>
      </c>
      <c r="AA28" s="243">
        <f t="shared" si="2"/>
        <v>512</v>
      </c>
    </row>
    <row r="37" spans="1:256" s="28" customForma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 spans="1:256" s="5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 spans="1:256" s="6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</row>
    <row r="40" spans="1:256" s="6" customForma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 spans="1:256" x14ac:dyDescent="0.2"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</row>
    <row r="42" spans="1:256" x14ac:dyDescent="0.2"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x14ac:dyDescent="0.2"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</row>
    <row r="44" spans="1:256" x14ac:dyDescent="0.2"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</row>
  </sheetData>
  <mergeCells count="38">
    <mergeCell ref="H14:I14"/>
    <mergeCell ref="J14:K14"/>
    <mergeCell ref="L14:M14"/>
    <mergeCell ref="A1:AF1"/>
    <mergeCell ref="A2:AF2"/>
    <mergeCell ref="A3:AF3"/>
    <mergeCell ref="A6:AF6"/>
    <mergeCell ref="A4:AF4"/>
    <mergeCell ref="A5:AF5"/>
    <mergeCell ref="B20:C20"/>
    <mergeCell ref="B23:C23"/>
    <mergeCell ref="B19:C19"/>
    <mergeCell ref="B15:C15"/>
    <mergeCell ref="B16:C16"/>
    <mergeCell ref="B17:C17"/>
    <mergeCell ref="B18:C18"/>
    <mergeCell ref="B24:C24"/>
    <mergeCell ref="B25:C25"/>
    <mergeCell ref="B26:C26"/>
    <mergeCell ref="B27:C27"/>
    <mergeCell ref="B21:C21"/>
    <mergeCell ref="B22:C22"/>
    <mergeCell ref="A8:B8"/>
    <mergeCell ref="X14:Y14"/>
    <mergeCell ref="Z14:AB14"/>
    <mergeCell ref="AC14:AE14"/>
    <mergeCell ref="AF14:AF15"/>
    <mergeCell ref="N14:O14"/>
    <mergeCell ref="P14:Q14"/>
    <mergeCell ref="R14:S14"/>
    <mergeCell ref="T14:U14"/>
    <mergeCell ref="V14:W14"/>
    <mergeCell ref="A14:C14"/>
    <mergeCell ref="A10:AF10"/>
    <mergeCell ref="A11:AF11"/>
    <mergeCell ref="D14:D15"/>
    <mergeCell ref="E14:E15"/>
    <mergeCell ref="F14:G14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52"/>
  <sheetViews>
    <sheetView workbookViewId="0">
      <selection activeCell="A11" sqref="A11:AF11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t="12.75" hidden="1" customHeight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t="12.75" hidden="1" customHeight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t="12.75" hidden="1" customHeight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368" t="s">
        <v>344</v>
      </c>
      <c r="B7" s="368"/>
      <c r="C7" s="251" t="s">
        <v>345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68" t="s">
        <v>346</v>
      </c>
      <c r="B8" s="369"/>
      <c r="C8" s="251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368" t="s">
        <v>347</v>
      </c>
      <c r="B9" s="369"/>
      <c r="C9" s="252" t="s">
        <v>196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44.25" customHeight="1" x14ac:dyDescent="0.2">
      <c r="A11" s="390" t="s">
        <v>373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2"/>
    </row>
    <row r="12" spans="1:32" x14ac:dyDescent="0.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25.5" customHeight="1" x14ac:dyDescent="0.2">
      <c r="A14" s="264" t="s">
        <v>1</v>
      </c>
      <c r="B14" s="268"/>
      <c r="C14" s="265"/>
      <c r="D14" s="269" t="s">
        <v>3</v>
      </c>
      <c r="E14" s="269" t="s">
        <v>5</v>
      </c>
      <c r="F14" s="266" t="s">
        <v>6</v>
      </c>
      <c r="G14" s="267"/>
      <c r="H14" s="266" t="s">
        <v>7</v>
      </c>
      <c r="I14" s="267"/>
      <c r="J14" s="264" t="s">
        <v>8</v>
      </c>
      <c r="K14" s="265"/>
      <c r="L14" s="264" t="s">
        <v>8</v>
      </c>
      <c r="M14" s="265"/>
      <c r="N14" s="264" t="s">
        <v>28</v>
      </c>
      <c r="O14" s="265"/>
      <c r="P14" s="264" t="s">
        <v>9</v>
      </c>
      <c r="Q14" s="265"/>
      <c r="R14" s="264" t="s">
        <v>10</v>
      </c>
      <c r="S14" s="265"/>
      <c r="T14" s="264" t="s">
        <v>10</v>
      </c>
      <c r="U14" s="265"/>
      <c r="V14" s="264" t="s">
        <v>29</v>
      </c>
      <c r="W14" s="265"/>
      <c r="X14" s="264" t="s">
        <v>11</v>
      </c>
      <c r="Y14" s="265"/>
      <c r="Z14" s="275" t="s">
        <v>22</v>
      </c>
      <c r="AA14" s="275"/>
      <c r="AB14" s="275"/>
      <c r="AC14" s="266" t="s">
        <v>12</v>
      </c>
      <c r="AD14" s="276"/>
      <c r="AE14" s="267"/>
      <c r="AF14" s="282" t="s">
        <v>23</v>
      </c>
    </row>
    <row r="15" spans="1:32" x14ac:dyDescent="0.2">
      <c r="A15" s="188" t="s">
        <v>13</v>
      </c>
      <c r="B15" s="275" t="s">
        <v>2</v>
      </c>
      <c r="C15" s="275"/>
      <c r="D15" s="270"/>
      <c r="E15" s="270"/>
      <c r="F15" s="187" t="s">
        <v>14</v>
      </c>
      <c r="G15" s="187" t="s">
        <v>15</v>
      </c>
      <c r="H15" s="187" t="s">
        <v>4</v>
      </c>
      <c r="I15" s="187" t="s">
        <v>16</v>
      </c>
      <c r="J15" s="187" t="s">
        <v>14</v>
      </c>
      <c r="K15" s="187" t="s">
        <v>15</v>
      </c>
      <c r="L15" s="2" t="s">
        <v>17</v>
      </c>
      <c r="M15" s="2" t="s">
        <v>18</v>
      </c>
      <c r="N15" s="187" t="s">
        <v>14</v>
      </c>
      <c r="O15" s="187" t="s">
        <v>15</v>
      </c>
      <c r="P15" s="2" t="s">
        <v>17</v>
      </c>
      <c r="Q15" s="2" t="s">
        <v>18</v>
      </c>
      <c r="R15" s="187" t="s">
        <v>14</v>
      </c>
      <c r="S15" s="187" t="s">
        <v>15</v>
      </c>
      <c r="T15" s="2" t="s">
        <v>17</v>
      </c>
      <c r="U15" s="2" t="s">
        <v>18</v>
      </c>
      <c r="V15" s="187" t="s">
        <v>14</v>
      </c>
      <c r="W15" s="187" t="s">
        <v>15</v>
      </c>
      <c r="X15" s="2" t="s">
        <v>17</v>
      </c>
      <c r="Y15" s="2" t="s">
        <v>18</v>
      </c>
      <c r="Z15" s="2" t="s">
        <v>17</v>
      </c>
      <c r="AA15" s="2" t="s">
        <v>18</v>
      </c>
      <c r="AB15" s="2" t="s">
        <v>24</v>
      </c>
      <c r="AC15" s="187" t="s">
        <v>19</v>
      </c>
      <c r="AD15" s="187" t="s">
        <v>20</v>
      </c>
      <c r="AE15" s="187" t="s">
        <v>21</v>
      </c>
      <c r="AF15" s="365"/>
    </row>
    <row r="16" spans="1:32" ht="46.5" customHeight="1" x14ac:dyDescent="0.2">
      <c r="A16" s="9"/>
      <c r="B16" s="263" t="s">
        <v>197</v>
      </c>
      <c r="C16" s="263"/>
      <c r="D16" s="30" t="s">
        <v>187</v>
      </c>
      <c r="E16" s="31">
        <v>0.2</v>
      </c>
      <c r="F16" s="23">
        <f t="shared" ref="F16:F21" si="0">$F$22*E16</f>
        <v>109766.28000000001</v>
      </c>
      <c r="G16" s="23">
        <f t="shared" ref="G16:G21" si="1">$G$22*E16</f>
        <v>183443.83600000001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26">
        <v>6</v>
      </c>
      <c r="AA16" s="26">
        <v>0</v>
      </c>
      <c r="AB16" s="14"/>
      <c r="AC16" s="3"/>
      <c r="AD16" s="3"/>
      <c r="AE16" s="3"/>
      <c r="AF16" s="25" t="s">
        <v>319</v>
      </c>
    </row>
    <row r="17" spans="1:32" ht="41.25" customHeight="1" x14ac:dyDescent="0.2">
      <c r="A17" s="9"/>
      <c r="D17" s="30" t="s">
        <v>30</v>
      </c>
      <c r="E17" s="31">
        <v>0.2</v>
      </c>
      <c r="F17" s="23">
        <f t="shared" si="0"/>
        <v>109766.28000000001</v>
      </c>
      <c r="G17" s="23">
        <f t="shared" si="1"/>
        <v>183443.83600000001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6">
        <v>1800</v>
      </c>
      <c r="AA17" s="24">
        <v>0</v>
      </c>
      <c r="AB17" s="14"/>
      <c r="AC17" s="3"/>
      <c r="AD17" s="3"/>
      <c r="AE17" s="3"/>
      <c r="AF17" s="25"/>
    </row>
    <row r="18" spans="1:32" ht="52.5" customHeight="1" x14ac:dyDescent="0.2">
      <c r="A18" s="9"/>
      <c r="B18" s="263" t="s">
        <v>198</v>
      </c>
      <c r="C18" s="263"/>
      <c r="D18" s="30" t="s">
        <v>199</v>
      </c>
      <c r="E18" s="31">
        <v>0.15</v>
      </c>
      <c r="F18" s="23">
        <f t="shared" si="0"/>
        <v>82324.710000000006</v>
      </c>
      <c r="G18" s="23">
        <f t="shared" si="1"/>
        <v>137582.87700000001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6">
        <v>12</v>
      </c>
      <c r="AA18" s="26">
        <v>9</v>
      </c>
      <c r="AB18" s="14"/>
      <c r="AC18" s="3"/>
      <c r="AD18" s="3"/>
      <c r="AE18" s="3"/>
      <c r="AF18" s="25"/>
    </row>
    <row r="19" spans="1:32" ht="45" customHeight="1" x14ac:dyDescent="0.2">
      <c r="A19" s="9"/>
      <c r="B19" s="263"/>
      <c r="C19" s="263"/>
      <c r="D19" s="30" t="s">
        <v>30</v>
      </c>
      <c r="E19" s="31">
        <v>0.15</v>
      </c>
      <c r="F19" s="23">
        <f t="shared" si="0"/>
        <v>82324.710000000006</v>
      </c>
      <c r="G19" s="23">
        <f t="shared" si="1"/>
        <v>137582.87700000001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6">
        <v>240</v>
      </c>
      <c r="AA19" s="26">
        <v>140</v>
      </c>
      <c r="AB19" s="14"/>
      <c r="AC19" s="3"/>
      <c r="AD19" s="3"/>
      <c r="AE19" s="3"/>
      <c r="AF19" s="25"/>
    </row>
    <row r="20" spans="1:32" ht="45" customHeight="1" x14ac:dyDescent="0.2">
      <c r="A20" s="9"/>
      <c r="B20" s="263" t="s">
        <v>200</v>
      </c>
      <c r="C20" s="263"/>
      <c r="D20" s="30" t="s">
        <v>187</v>
      </c>
      <c r="E20" s="31">
        <v>0.15</v>
      </c>
      <c r="F20" s="23">
        <f t="shared" si="0"/>
        <v>82324.710000000006</v>
      </c>
      <c r="G20" s="23">
        <f t="shared" si="1"/>
        <v>137582.87700000001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26">
        <v>48</v>
      </c>
      <c r="AA20" s="26">
        <v>36</v>
      </c>
      <c r="AB20" s="14"/>
      <c r="AC20" s="3"/>
      <c r="AD20" s="3"/>
      <c r="AE20" s="3"/>
      <c r="AF20" s="25"/>
    </row>
    <row r="21" spans="1:32" ht="45" customHeight="1" x14ac:dyDescent="0.2">
      <c r="A21" s="9"/>
      <c r="B21" s="263"/>
      <c r="C21" s="263"/>
      <c r="D21" s="30" t="s">
        <v>30</v>
      </c>
      <c r="E21" s="31">
        <v>0.15</v>
      </c>
      <c r="F21" s="23">
        <f t="shared" si="0"/>
        <v>82324.710000000006</v>
      </c>
      <c r="G21" s="23">
        <f t="shared" si="1"/>
        <v>137582.87700000001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3"/>
      <c r="Z21" s="78">
        <v>960</v>
      </c>
      <c r="AA21" s="78">
        <v>2100</v>
      </c>
      <c r="AB21" s="14"/>
      <c r="AC21" s="3"/>
      <c r="AD21" s="3"/>
      <c r="AE21" s="3"/>
      <c r="AF21" s="25"/>
    </row>
    <row r="22" spans="1:32" ht="45" customHeight="1" x14ac:dyDescent="0.2">
      <c r="A22" s="277"/>
      <c r="B22" s="278"/>
      <c r="C22" s="279"/>
      <c r="D22" s="10"/>
      <c r="E22" s="27">
        <f>SUM(E16:E21)</f>
        <v>1</v>
      </c>
      <c r="F22" s="195">
        <v>548831.4</v>
      </c>
      <c r="G22" s="178">
        <v>917219.18</v>
      </c>
      <c r="H22" s="20"/>
      <c r="I22" s="20"/>
      <c r="J22" s="20"/>
      <c r="K22" s="20"/>
      <c r="L22" s="10"/>
      <c r="M22" s="18"/>
      <c r="N22" s="21"/>
      <c r="O22" s="21"/>
      <c r="P22" s="10"/>
      <c r="Q22" s="10"/>
      <c r="R22" s="20"/>
      <c r="S22" s="20"/>
      <c r="T22" s="10"/>
      <c r="U22" s="10"/>
      <c r="V22" s="20"/>
      <c r="W22" s="20"/>
      <c r="X22" s="10"/>
      <c r="Y22" s="10"/>
      <c r="Z22" s="196">
        <f>SUM(Z16:Z21)</f>
        <v>3066</v>
      </c>
      <c r="AA22" s="196">
        <f>SUM(AA16:AA21)</f>
        <v>2285</v>
      </c>
      <c r="AB22" s="13"/>
      <c r="AC22" s="19"/>
      <c r="AD22" s="19"/>
      <c r="AE22" s="19"/>
      <c r="AF22" s="22"/>
    </row>
    <row r="23" spans="1:32" ht="45" customHeight="1" x14ac:dyDescent="0.2">
      <c r="A23" s="6"/>
      <c r="B23" s="6"/>
      <c r="C23" s="6"/>
      <c r="D23" s="6"/>
      <c r="E23" s="6"/>
      <c r="F23" s="11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</row>
    <row r="24" spans="1:32" ht="45" customHeight="1" x14ac:dyDescent="0.2">
      <c r="A24" s="6"/>
      <c r="B24" s="12"/>
      <c r="C24" s="6"/>
      <c r="D24" s="6"/>
      <c r="E24" s="6"/>
      <c r="F24" s="11"/>
      <c r="G24" s="6"/>
      <c r="H24" s="6" t="s">
        <v>98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256" ht="45" customHeight="1" x14ac:dyDescent="0.2"/>
    <row r="34" spans="1:256" ht="45" customHeight="1" x14ac:dyDescent="0.2"/>
    <row r="35" spans="1:256" ht="45" customHeight="1" x14ac:dyDescent="0.2"/>
    <row r="36" spans="1:256" ht="45" customHeight="1" x14ac:dyDescent="0.2"/>
    <row r="37" spans="1:256" ht="45" customHeight="1" x14ac:dyDescent="0.2"/>
    <row r="38" spans="1:256" ht="45" customHeight="1" x14ac:dyDescent="0.2"/>
    <row r="39" spans="1:256" ht="45" customHeight="1" x14ac:dyDescent="0.2"/>
    <row r="40" spans="1:256" ht="45" customHeight="1" x14ac:dyDescent="0.2"/>
    <row r="41" spans="1:256" ht="45" customHeight="1" x14ac:dyDescent="0.2"/>
    <row r="42" spans="1:256" ht="45" customHeight="1" x14ac:dyDescent="0.2"/>
    <row r="43" spans="1:256" ht="45" customHeight="1" x14ac:dyDescent="0.2"/>
    <row r="44" spans="1:256" ht="45" customHeight="1" x14ac:dyDescent="0.2"/>
    <row r="45" spans="1:256" s="28" customFormat="1" ht="4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 spans="1:256" s="5" customFormat="1" ht="36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s="6" customFormat="1" ht="14.2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s="6" customFormat="1" ht="14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</row>
    <row r="49" spans="33:256" x14ac:dyDescent="0.2"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</row>
    <row r="50" spans="33:256" x14ac:dyDescent="0.2"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</row>
    <row r="51" spans="33:256" x14ac:dyDescent="0.2"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</row>
    <row r="52" spans="33:256" x14ac:dyDescent="0.2"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</row>
  </sheetData>
  <mergeCells count="34">
    <mergeCell ref="AF14:AF15"/>
    <mergeCell ref="A1:AF1"/>
    <mergeCell ref="A2:AF2"/>
    <mergeCell ref="A3:AF3"/>
    <mergeCell ref="A4:AF4"/>
    <mergeCell ref="A5:AF5"/>
    <mergeCell ref="A6:AF6"/>
    <mergeCell ref="A8:B8"/>
    <mergeCell ref="V14:W14"/>
    <mergeCell ref="X14:Y14"/>
    <mergeCell ref="Z14:AB14"/>
    <mergeCell ref="A7:B7"/>
    <mergeCell ref="A9:B9"/>
    <mergeCell ref="B18:C18"/>
    <mergeCell ref="B19:C19"/>
    <mergeCell ref="B15:C15"/>
    <mergeCell ref="B16:C16"/>
    <mergeCell ref="AC14:AE14"/>
    <mergeCell ref="B21:C21"/>
    <mergeCell ref="A22:C22"/>
    <mergeCell ref="A10:AF10"/>
    <mergeCell ref="A11:AF11"/>
    <mergeCell ref="A14:C14"/>
    <mergeCell ref="D14:D15"/>
    <mergeCell ref="E14:E15"/>
    <mergeCell ref="F14:G14"/>
    <mergeCell ref="H14:I14"/>
    <mergeCell ref="J14:K14"/>
    <mergeCell ref="L14:M14"/>
    <mergeCell ref="N14:O14"/>
    <mergeCell ref="P14:Q14"/>
    <mergeCell ref="R14:S14"/>
    <mergeCell ref="T14:U14"/>
    <mergeCell ref="B20:C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54"/>
  <sheetViews>
    <sheetView workbookViewId="0">
      <selection activeCell="A11" sqref="A11:AF11"/>
    </sheetView>
  </sheetViews>
  <sheetFormatPr baseColWidth="10" defaultColWidth="11.42578125" defaultRowHeight="12.75" x14ac:dyDescent="0.2"/>
  <cols>
    <col min="1" max="1" width="11.28515625" style="4" customWidth="1"/>
    <col min="2" max="2" width="12" style="4" hidden="1" customWidth="1"/>
    <col min="3" max="3" width="31.7109375" style="4" customWidth="1"/>
    <col min="4" max="4" width="13" style="4" customWidth="1"/>
    <col min="5" max="5" width="10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368" t="s">
        <v>344</v>
      </c>
      <c r="B7" s="368"/>
      <c r="C7" s="251" t="s">
        <v>345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368" t="s">
        <v>346</v>
      </c>
      <c r="B8" s="369"/>
      <c r="C8" s="251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368" t="s">
        <v>347</v>
      </c>
      <c r="B9" s="369"/>
      <c r="C9" s="252" t="s">
        <v>223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ht="15.75" customHeight="1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15.75" customHeight="1" x14ac:dyDescent="0.2">
      <c r="A11" s="390" t="s">
        <v>374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2"/>
    </row>
    <row r="12" spans="1:32" ht="15.75" customHeight="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15.75" customHeight="1" x14ac:dyDescent="0.2">
      <c r="A13" s="264" t="s">
        <v>1</v>
      </c>
      <c r="B13" s="268"/>
      <c r="C13" s="265"/>
      <c r="D13" s="269" t="s">
        <v>3</v>
      </c>
      <c r="E13" s="269" t="s">
        <v>5</v>
      </c>
      <c r="F13" s="266" t="s">
        <v>6</v>
      </c>
      <c r="G13" s="267"/>
      <c r="H13" s="266" t="s">
        <v>7</v>
      </c>
      <c r="I13" s="267"/>
      <c r="J13" s="264" t="s">
        <v>8</v>
      </c>
      <c r="K13" s="265"/>
      <c r="L13" s="264" t="s">
        <v>8</v>
      </c>
      <c r="M13" s="265"/>
      <c r="N13" s="264" t="s">
        <v>28</v>
      </c>
      <c r="O13" s="265"/>
      <c r="P13" s="264" t="s">
        <v>9</v>
      </c>
      <c r="Q13" s="265"/>
      <c r="R13" s="264" t="s">
        <v>10</v>
      </c>
      <c r="S13" s="265"/>
      <c r="T13" s="264" t="s">
        <v>10</v>
      </c>
      <c r="U13" s="265"/>
      <c r="V13" s="264" t="s">
        <v>29</v>
      </c>
      <c r="W13" s="265"/>
      <c r="X13" s="264" t="s">
        <v>11</v>
      </c>
      <c r="Y13" s="265"/>
      <c r="Z13" s="275" t="s">
        <v>22</v>
      </c>
      <c r="AA13" s="275"/>
      <c r="AB13" s="275"/>
      <c r="AC13" s="266" t="s">
        <v>12</v>
      </c>
      <c r="AD13" s="276"/>
      <c r="AE13" s="267"/>
      <c r="AF13" s="282" t="s">
        <v>23</v>
      </c>
    </row>
    <row r="14" spans="1:32" ht="15.75" customHeight="1" x14ac:dyDescent="0.2">
      <c r="A14" s="158" t="s">
        <v>13</v>
      </c>
      <c r="B14" s="275" t="s">
        <v>2</v>
      </c>
      <c r="C14" s="275"/>
      <c r="D14" s="270"/>
      <c r="E14" s="270"/>
      <c r="F14" s="156" t="s">
        <v>14</v>
      </c>
      <c r="G14" s="156" t="s">
        <v>15</v>
      </c>
      <c r="H14" s="156" t="s">
        <v>4</v>
      </c>
      <c r="I14" s="156" t="s">
        <v>16</v>
      </c>
      <c r="J14" s="156" t="s">
        <v>14</v>
      </c>
      <c r="K14" s="156" t="s">
        <v>15</v>
      </c>
      <c r="L14" s="2" t="s">
        <v>17</v>
      </c>
      <c r="M14" s="2" t="s">
        <v>18</v>
      </c>
      <c r="N14" s="156" t="s">
        <v>14</v>
      </c>
      <c r="O14" s="156" t="s">
        <v>15</v>
      </c>
      <c r="P14" s="2" t="s">
        <v>17</v>
      </c>
      <c r="Q14" s="2" t="s">
        <v>18</v>
      </c>
      <c r="R14" s="156" t="s">
        <v>14</v>
      </c>
      <c r="S14" s="156" t="s">
        <v>15</v>
      </c>
      <c r="T14" s="2" t="s">
        <v>17</v>
      </c>
      <c r="U14" s="2" t="s">
        <v>18</v>
      </c>
      <c r="V14" s="156" t="s">
        <v>14</v>
      </c>
      <c r="W14" s="156" t="s">
        <v>15</v>
      </c>
      <c r="X14" s="2" t="s">
        <v>17</v>
      </c>
      <c r="Y14" s="2" t="s">
        <v>18</v>
      </c>
      <c r="Z14" s="81" t="s">
        <v>17</v>
      </c>
      <c r="AA14" s="81" t="s">
        <v>18</v>
      </c>
      <c r="AB14" s="2" t="s">
        <v>24</v>
      </c>
      <c r="AC14" s="156" t="s">
        <v>19</v>
      </c>
      <c r="AD14" s="156" t="s">
        <v>20</v>
      </c>
      <c r="AE14" s="156" t="s">
        <v>21</v>
      </c>
      <c r="AF14" s="365"/>
    </row>
    <row r="15" spans="1:32" ht="15.75" customHeight="1" x14ac:dyDescent="0.2">
      <c r="A15" s="9"/>
      <c r="B15" s="393" t="s">
        <v>224</v>
      </c>
      <c r="C15" s="393"/>
      <c r="D15" s="159" t="s">
        <v>33</v>
      </c>
      <c r="E15" s="82">
        <v>0.15</v>
      </c>
      <c r="F15" s="23">
        <f>$F$23*E15</f>
        <v>98789.652000000002</v>
      </c>
      <c r="G15" s="23">
        <f>$G$23*E15</f>
        <v>165099.4515</v>
      </c>
      <c r="H15" s="14"/>
      <c r="I15" s="17"/>
      <c r="J15" s="8"/>
      <c r="K15" s="8"/>
      <c r="L15" s="9"/>
      <c r="M15" s="15"/>
      <c r="N15" s="8"/>
      <c r="O15" s="8"/>
      <c r="P15" s="9"/>
      <c r="Q15" s="15"/>
      <c r="R15" s="8"/>
      <c r="S15" s="8"/>
      <c r="T15" s="9"/>
      <c r="U15" s="15"/>
      <c r="V15" s="8"/>
      <c r="W15" s="8"/>
      <c r="X15" s="9"/>
      <c r="Y15" s="83"/>
      <c r="Z15" s="84">
        <f>18+18</f>
        <v>36</v>
      </c>
      <c r="AA15" s="84">
        <v>14</v>
      </c>
      <c r="AB15" s="85"/>
      <c r="AC15" s="13"/>
      <c r="AD15" s="13"/>
      <c r="AE15" s="13"/>
      <c r="AF15" s="39"/>
    </row>
    <row r="16" spans="1:32" ht="15.75" customHeight="1" x14ac:dyDescent="0.2">
      <c r="A16" s="9"/>
      <c r="B16" s="393" t="s">
        <v>225</v>
      </c>
      <c r="C16" s="393"/>
      <c r="D16" s="159" t="s">
        <v>30</v>
      </c>
      <c r="E16" s="82">
        <v>0.25</v>
      </c>
      <c r="F16" s="23">
        <f t="shared" ref="F16:F22" si="0">$F$23*E16</f>
        <v>164649.42000000001</v>
      </c>
      <c r="G16" s="23">
        <f t="shared" ref="G16:G22" si="1">$G$23*E16</f>
        <v>275165.7525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83"/>
      <c r="Z16" s="84">
        <f>170+170</f>
        <v>340</v>
      </c>
      <c r="AA16" s="84">
        <v>244</v>
      </c>
      <c r="AB16" s="85"/>
      <c r="AC16" s="13"/>
      <c r="AD16" s="13"/>
      <c r="AE16" s="13"/>
      <c r="AF16" s="39"/>
    </row>
    <row r="17" spans="1:32" ht="15.75" customHeight="1" x14ac:dyDescent="0.2">
      <c r="A17" s="9"/>
      <c r="B17" s="393" t="s">
        <v>226</v>
      </c>
      <c r="C17" s="393"/>
      <c r="D17" s="159" t="s">
        <v>75</v>
      </c>
      <c r="E17" s="82">
        <v>0.05</v>
      </c>
      <c r="F17" s="23">
        <f t="shared" si="0"/>
        <v>32929.884000000005</v>
      </c>
      <c r="G17" s="23">
        <f t="shared" si="1"/>
        <v>55033.150500000003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83"/>
      <c r="Z17" s="84">
        <f>18+18</f>
        <v>36</v>
      </c>
      <c r="AA17" s="84">
        <v>18</v>
      </c>
      <c r="AB17" s="85"/>
      <c r="AC17" s="13"/>
      <c r="AD17" s="13"/>
      <c r="AE17" s="13"/>
      <c r="AF17" s="86"/>
    </row>
    <row r="18" spans="1:32" ht="15.75" customHeight="1" x14ac:dyDescent="0.2">
      <c r="A18" s="9"/>
      <c r="B18" s="393" t="s">
        <v>207</v>
      </c>
      <c r="C18" s="393"/>
      <c r="D18" s="159" t="s">
        <v>55</v>
      </c>
      <c r="E18" s="82">
        <v>0.2</v>
      </c>
      <c r="F18" s="23">
        <f t="shared" si="0"/>
        <v>131719.53600000002</v>
      </c>
      <c r="G18" s="23">
        <f t="shared" si="1"/>
        <v>220132.60200000001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83"/>
      <c r="Z18" s="84">
        <v>44</v>
      </c>
      <c r="AA18" s="84">
        <v>24</v>
      </c>
      <c r="AB18" s="85"/>
      <c r="AC18" s="13"/>
      <c r="AD18" s="13"/>
      <c r="AE18" s="13"/>
      <c r="AF18" s="39"/>
    </row>
    <row r="19" spans="1:32" ht="15.75" customHeight="1" x14ac:dyDescent="0.2">
      <c r="A19" s="9"/>
      <c r="B19" s="393" t="s">
        <v>227</v>
      </c>
      <c r="C19" s="393"/>
      <c r="D19" s="159" t="s">
        <v>208</v>
      </c>
      <c r="E19" s="82">
        <v>0.15</v>
      </c>
      <c r="F19" s="23">
        <f t="shared" si="0"/>
        <v>98789.652000000002</v>
      </c>
      <c r="G19" s="23">
        <f t="shared" si="1"/>
        <v>165099.4515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83"/>
      <c r="Z19" s="84">
        <f>17*2</f>
        <v>34</v>
      </c>
      <c r="AA19" s="84">
        <v>17</v>
      </c>
      <c r="AB19" s="85"/>
      <c r="AC19" s="13"/>
      <c r="AD19" s="13"/>
      <c r="AE19" s="13"/>
      <c r="AF19" s="86"/>
    </row>
    <row r="20" spans="1:32" ht="15.75" customHeight="1" x14ac:dyDescent="0.2">
      <c r="A20" s="9"/>
      <c r="B20" s="393" t="s">
        <v>228</v>
      </c>
      <c r="C20" s="393"/>
      <c r="D20" s="159" t="s">
        <v>75</v>
      </c>
      <c r="E20" s="82">
        <v>0.15</v>
      </c>
      <c r="F20" s="23">
        <f t="shared" si="0"/>
        <v>98789.652000000002</v>
      </c>
      <c r="G20" s="23">
        <f t="shared" si="1"/>
        <v>165099.4515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83"/>
      <c r="Z20" s="84">
        <v>6</v>
      </c>
      <c r="AA20" s="84">
        <v>3</v>
      </c>
      <c r="AB20" s="85"/>
      <c r="AC20" s="13"/>
      <c r="AD20" s="13"/>
      <c r="AE20" s="13"/>
      <c r="AF20" s="39"/>
    </row>
    <row r="21" spans="1:32" ht="15.75" customHeight="1" x14ac:dyDescent="0.2">
      <c r="A21" s="9"/>
      <c r="B21" s="393" t="s">
        <v>229</v>
      </c>
      <c r="C21" s="393"/>
      <c r="D21" s="159" t="s">
        <v>209</v>
      </c>
      <c r="E21" s="82">
        <v>0.02</v>
      </c>
      <c r="F21" s="23">
        <f t="shared" si="0"/>
        <v>13171.953600000001</v>
      </c>
      <c r="G21" s="23">
        <f t="shared" si="1"/>
        <v>22013.260200000001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83"/>
      <c r="Z21" s="84">
        <v>4</v>
      </c>
      <c r="AA21" s="84">
        <v>0</v>
      </c>
      <c r="AB21" s="85"/>
      <c r="AC21" s="13"/>
      <c r="AD21" s="13"/>
      <c r="AE21" s="13"/>
      <c r="AF21" s="39"/>
    </row>
    <row r="22" spans="1:32" ht="15.75" customHeight="1" x14ac:dyDescent="0.2">
      <c r="A22" s="9"/>
      <c r="B22" s="393" t="s">
        <v>230</v>
      </c>
      <c r="C22" s="393"/>
      <c r="D22" s="159" t="s">
        <v>75</v>
      </c>
      <c r="E22" s="82">
        <v>0.03</v>
      </c>
      <c r="F22" s="23">
        <f t="shared" si="0"/>
        <v>19757.930400000001</v>
      </c>
      <c r="G22" s="23">
        <f t="shared" si="1"/>
        <v>33019.890299999999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83"/>
      <c r="Z22" s="84">
        <v>6</v>
      </c>
      <c r="AA22" s="84">
        <v>4</v>
      </c>
      <c r="AB22" s="85"/>
      <c r="AC22" s="13"/>
      <c r="AD22" s="13"/>
      <c r="AE22" s="13"/>
      <c r="AF22" s="39"/>
    </row>
    <row r="23" spans="1:32" ht="15.75" x14ac:dyDescent="0.2">
      <c r="D23" s="88" t="s">
        <v>231</v>
      </c>
      <c r="E23" s="91">
        <f>SUM(E15:E22)</f>
        <v>1</v>
      </c>
      <c r="F23" s="92">
        <v>658597.68000000005</v>
      </c>
      <c r="G23" s="92">
        <v>1100663.01</v>
      </c>
      <c r="Z23" s="93">
        <f>SUM(Z15:Z22)</f>
        <v>506</v>
      </c>
      <c r="AA23" s="93">
        <f>SUM(AA15:AA22)</f>
        <v>324</v>
      </c>
    </row>
    <row r="24" spans="1:32" x14ac:dyDescent="0.2">
      <c r="F24" s="153"/>
      <c r="G24" s="153"/>
    </row>
    <row r="29" spans="1:32" ht="15.75" x14ac:dyDescent="0.2">
      <c r="F29" s="89"/>
      <c r="G29" s="90"/>
    </row>
    <row r="51" spans="1:32" s="28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5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6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6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</sheetData>
  <mergeCells count="36">
    <mergeCell ref="B22:C22"/>
    <mergeCell ref="T13:U13"/>
    <mergeCell ref="V13:W13"/>
    <mergeCell ref="J13:K13"/>
    <mergeCell ref="L13:M13"/>
    <mergeCell ref="N13:O13"/>
    <mergeCell ref="P13:Q13"/>
    <mergeCell ref="R13:S13"/>
    <mergeCell ref="B19:C19"/>
    <mergeCell ref="B17:C17"/>
    <mergeCell ref="B20:C20"/>
    <mergeCell ref="B21:C21"/>
    <mergeCell ref="B18:C18"/>
    <mergeCell ref="B14:C14"/>
    <mergeCell ref="B16:C16"/>
    <mergeCell ref="B15:C15"/>
    <mergeCell ref="A6:AF6"/>
    <mergeCell ref="A10:AF10"/>
    <mergeCell ref="A11:AF11"/>
    <mergeCell ref="X13:Y13"/>
    <mergeCell ref="Z13:AB13"/>
    <mergeCell ref="AC13:AE13"/>
    <mergeCell ref="AF13:AF14"/>
    <mergeCell ref="D13:D14"/>
    <mergeCell ref="H13:I13"/>
    <mergeCell ref="A8:B8"/>
    <mergeCell ref="E13:E14"/>
    <mergeCell ref="F13:G13"/>
    <mergeCell ref="A13:C13"/>
    <mergeCell ref="A7:B7"/>
    <mergeCell ref="A9:B9"/>
    <mergeCell ref="A1:AF1"/>
    <mergeCell ref="A2:AF2"/>
    <mergeCell ref="A3:AF3"/>
    <mergeCell ref="A4:AF4"/>
    <mergeCell ref="A5:AF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50"/>
  <sheetViews>
    <sheetView tabSelected="1" workbookViewId="0">
      <selection activeCell="AA23" sqref="AA23"/>
    </sheetView>
  </sheetViews>
  <sheetFormatPr baseColWidth="10" defaultColWidth="11.42578125" defaultRowHeight="12.75" x14ac:dyDescent="0.2"/>
  <cols>
    <col min="1" max="1" width="5.42578125" style="4" customWidth="1"/>
    <col min="2" max="2" width="40.7109375" style="4" customWidth="1"/>
    <col min="3" max="3" width="19.42578125" style="4" customWidth="1"/>
    <col min="4" max="4" width="15.28515625" style="4" bestFit="1" customWidth="1"/>
    <col min="5" max="5" width="7.7109375" style="4" customWidth="1"/>
    <col min="6" max="6" width="15.140625" style="4" customWidth="1"/>
    <col min="7" max="7" width="15.14062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334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367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6"/>
    </row>
    <row r="11" spans="1:32" x14ac:dyDescent="0.2">
      <c r="A11" s="255" t="s">
        <v>0</v>
      </c>
      <c r="B11" s="256" t="s">
        <v>0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7"/>
    </row>
    <row r="12" spans="1:32" ht="25.5" customHeight="1" x14ac:dyDescent="0.2">
      <c r="A12" s="291" t="s">
        <v>375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3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64" t="s">
        <v>1</v>
      </c>
      <c r="B14" s="268"/>
      <c r="C14" s="265"/>
      <c r="D14" s="269" t="s">
        <v>3</v>
      </c>
      <c r="E14" s="269" t="s">
        <v>5</v>
      </c>
      <c r="F14" s="266" t="s">
        <v>6</v>
      </c>
      <c r="G14" s="267"/>
      <c r="H14" s="266" t="s">
        <v>7</v>
      </c>
      <c r="I14" s="267"/>
      <c r="J14" s="264" t="s">
        <v>8</v>
      </c>
      <c r="K14" s="265"/>
      <c r="L14" s="264" t="s">
        <v>8</v>
      </c>
      <c r="M14" s="265"/>
      <c r="N14" s="264" t="s">
        <v>28</v>
      </c>
      <c r="O14" s="265"/>
      <c r="P14" s="264" t="s">
        <v>9</v>
      </c>
      <c r="Q14" s="265"/>
      <c r="R14" s="264" t="s">
        <v>10</v>
      </c>
      <c r="S14" s="265"/>
      <c r="T14" s="264" t="s">
        <v>10</v>
      </c>
      <c r="U14" s="265"/>
      <c r="V14" s="264" t="s">
        <v>29</v>
      </c>
      <c r="W14" s="265"/>
      <c r="X14" s="264" t="s">
        <v>11</v>
      </c>
      <c r="Y14" s="265"/>
      <c r="Z14" s="275" t="s">
        <v>22</v>
      </c>
      <c r="AA14" s="275"/>
      <c r="AB14" s="275"/>
      <c r="AC14" s="266" t="s">
        <v>12</v>
      </c>
      <c r="AD14" s="276"/>
      <c r="AE14" s="267"/>
      <c r="AF14" s="274" t="s">
        <v>23</v>
      </c>
    </row>
    <row r="15" spans="1:32" ht="13.5" thickBot="1" x14ac:dyDescent="0.25">
      <c r="A15" s="203" t="s">
        <v>13</v>
      </c>
      <c r="B15" s="275" t="s">
        <v>2</v>
      </c>
      <c r="C15" s="275"/>
      <c r="D15" s="270"/>
      <c r="E15" s="270"/>
      <c r="F15" s="202" t="s">
        <v>14</v>
      </c>
      <c r="G15" s="202" t="s">
        <v>15</v>
      </c>
      <c r="H15" s="202" t="s">
        <v>4</v>
      </c>
      <c r="I15" s="202" t="s">
        <v>16</v>
      </c>
      <c r="J15" s="202" t="s">
        <v>14</v>
      </c>
      <c r="K15" s="202" t="s">
        <v>15</v>
      </c>
      <c r="L15" s="2" t="s">
        <v>17</v>
      </c>
      <c r="M15" s="2" t="s">
        <v>18</v>
      </c>
      <c r="N15" s="202" t="s">
        <v>14</v>
      </c>
      <c r="O15" s="202" t="s">
        <v>15</v>
      </c>
      <c r="P15" s="2" t="s">
        <v>17</v>
      </c>
      <c r="Q15" s="2" t="s">
        <v>18</v>
      </c>
      <c r="R15" s="202" t="s">
        <v>14</v>
      </c>
      <c r="S15" s="202" t="s">
        <v>15</v>
      </c>
      <c r="T15" s="2" t="s">
        <v>17</v>
      </c>
      <c r="U15" s="2" t="s">
        <v>18</v>
      </c>
      <c r="V15" s="202" t="s">
        <v>14</v>
      </c>
      <c r="W15" s="202" t="s">
        <v>15</v>
      </c>
      <c r="X15" s="2" t="s">
        <v>17</v>
      </c>
      <c r="Y15" s="2" t="s">
        <v>18</v>
      </c>
      <c r="Z15" s="2" t="s">
        <v>17</v>
      </c>
      <c r="AA15" s="2" t="s">
        <v>18</v>
      </c>
      <c r="AB15" s="2" t="s">
        <v>24</v>
      </c>
      <c r="AC15" s="202" t="s">
        <v>19</v>
      </c>
      <c r="AD15" s="202" t="s">
        <v>20</v>
      </c>
      <c r="AE15" s="202" t="s">
        <v>21</v>
      </c>
      <c r="AF15" s="274"/>
    </row>
    <row r="16" spans="1:32" ht="45" customHeight="1" thickTop="1" thickBot="1" x14ac:dyDescent="0.25">
      <c r="A16" s="9"/>
      <c r="B16" s="398" t="s">
        <v>320</v>
      </c>
      <c r="C16" s="395"/>
      <c r="D16" s="147" t="s">
        <v>145</v>
      </c>
      <c r="E16" s="150">
        <v>0.1</v>
      </c>
      <c r="F16" s="183">
        <v>18295.789000000001</v>
      </c>
      <c r="G16" s="184">
        <f>+G20*0.1</f>
        <v>30573.971999999998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207">
        <v>120</v>
      </c>
      <c r="AA16" s="26">
        <v>32</v>
      </c>
      <c r="AB16" s="14"/>
      <c r="AC16" s="3"/>
      <c r="AD16" s="3"/>
      <c r="AE16" s="3"/>
      <c r="AF16" s="79"/>
    </row>
    <row r="17" spans="1:32" ht="45" customHeight="1" thickTop="1" thickBot="1" x14ac:dyDescent="0.25">
      <c r="A17" s="201"/>
      <c r="B17" s="398" t="s">
        <v>321</v>
      </c>
      <c r="C17" s="399"/>
      <c r="D17" s="185" t="s">
        <v>30</v>
      </c>
      <c r="E17" s="151">
        <v>0.5</v>
      </c>
      <c r="F17" s="183">
        <f>91478.945-14.09</f>
        <v>91464.85500000001</v>
      </c>
      <c r="G17" s="184">
        <f>+G20*0.5</f>
        <v>152869.85999999999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07">
        <v>3600</v>
      </c>
      <c r="AA17" s="26">
        <v>2376</v>
      </c>
      <c r="AB17" s="14"/>
      <c r="AC17" s="3"/>
      <c r="AD17" s="3"/>
      <c r="AE17" s="3"/>
      <c r="AF17" s="80"/>
    </row>
    <row r="18" spans="1:32" ht="45" customHeight="1" thickTop="1" thickBot="1" x14ac:dyDescent="0.25">
      <c r="A18" s="201"/>
      <c r="B18" s="398" t="s">
        <v>322</v>
      </c>
      <c r="C18" s="395"/>
      <c r="D18" s="148" t="s">
        <v>33</v>
      </c>
      <c r="E18" s="150">
        <v>0.2</v>
      </c>
      <c r="F18" s="183">
        <v>36591.578000000001</v>
      </c>
      <c r="G18" s="184">
        <f>+G20*0.2</f>
        <v>61147.943999999996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07">
        <v>18</v>
      </c>
      <c r="AA18" s="26">
        <v>6</v>
      </c>
      <c r="AB18" s="14"/>
      <c r="AC18" s="3"/>
      <c r="AD18" s="3"/>
      <c r="AE18" s="3"/>
      <c r="AF18" s="205"/>
    </row>
    <row r="19" spans="1:32" ht="45" customHeight="1" thickTop="1" thickBot="1" x14ac:dyDescent="0.25">
      <c r="A19" s="201"/>
      <c r="B19" s="394" t="s">
        <v>323</v>
      </c>
      <c r="C19" s="395"/>
      <c r="D19" s="149" t="s">
        <v>33</v>
      </c>
      <c r="E19" s="152">
        <v>0.2</v>
      </c>
      <c r="F19" s="184">
        <v>36591.578000000001</v>
      </c>
      <c r="G19" s="184">
        <f>+G20*0.2</f>
        <v>61147.943999999996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07">
        <v>12</v>
      </c>
      <c r="AA19" s="26">
        <v>2</v>
      </c>
      <c r="AB19" s="14"/>
      <c r="AC19" s="3"/>
      <c r="AD19" s="3"/>
      <c r="AE19" s="3"/>
      <c r="AF19" s="205"/>
    </row>
    <row r="20" spans="1:32" ht="45" customHeight="1" thickTop="1" x14ac:dyDescent="0.25">
      <c r="A20" s="204"/>
      <c r="B20" s="396"/>
      <c r="C20" s="397"/>
      <c r="D20" s="10"/>
      <c r="E20" s="27">
        <f>SUM(E16:E19)</f>
        <v>1</v>
      </c>
      <c r="F20" s="167">
        <f>SUM(F16:F19)</f>
        <v>182943.80000000002</v>
      </c>
      <c r="G20" s="167">
        <v>305739.71999999997</v>
      </c>
      <c r="H20" s="20"/>
      <c r="I20" s="20"/>
      <c r="J20" s="20"/>
      <c r="K20" s="20"/>
      <c r="L20" s="10"/>
      <c r="M20" s="18"/>
      <c r="N20" s="21"/>
      <c r="O20" s="21"/>
      <c r="P20" s="10"/>
      <c r="Q20" s="10"/>
      <c r="R20" s="20"/>
      <c r="S20" s="20"/>
      <c r="T20" s="10"/>
      <c r="U20" s="10"/>
      <c r="V20" s="20"/>
      <c r="W20" s="20"/>
      <c r="X20" s="10"/>
      <c r="Y20" s="10"/>
      <c r="Z20" s="207">
        <f>SUM(Z16:Z19)</f>
        <v>3750</v>
      </c>
      <c r="AA20" s="235">
        <f>SUM(AA16:AA19)</f>
        <v>2416</v>
      </c>
      <c r="AB20" s="13"/>
      <c r="AC20" s="19"/>
      <c r="AD20" s="19"/>
      <c r="AE20" s="19"/>
      <c r="AF20" s="22"/>
    </row>
    <row r="21" spans="1:32" ht="45" customHeight="1" x14ac:dyDescent="0.2">
      <c r="A21" s="6"/>
      <c r="B21" s="6"/>
      <c r="C21" s="6"/>
      <c r="D21" s="6"/>
      <c r="E21" s="6"/>
      <c r="F21" s="11">
        <f>+F20-182943.8</f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45" customHeight="1" x14ac:dyDescent="0.2">
      <c r="A22" s="6"/>
      <c r="B22" s="12"/>
      <c r="C22" s="6"/>
      <c r="D22" s="6"/>
      <c r="E22" s="6"/>
      <c r="F22" s="11"/>
      <c r="G22" s="6"/>
      <c r="H22" s="6" t="s">
        <v>98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45" customHeight="1" x14ac:dyDescent="0.2"/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/>
    <row r="47" spans="1:32" s="28" customFormat="1" ht="4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5" customFormat="1" ht="36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6" customFormat="1" ht="14.2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6" customFormat="1" ht="14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</sheetData>
  <mergeCells count="33">
    <mergeCell ref="A8:B8"/>
    <mergeCell ref="A1:AF1"/>
    <mergeCell ref="A2:AF2"/>
    <mergeCell ref="A3:AF3"/>
    <mergeCell ref="A4:AF4"/>
    <mergeCell ref="A5:AF5"/>
    <mergeCell ref="A6:AF6"/>
    <mergeCell ref="Z14:AB14"/>
    <mergeCell ref="AC14:AE14"/>
    <mergeCell ref="AF14:AF15"/>
    <mergeCell ref="A9:B9"/>
    <mergeCell ref="A11:AF11"/>
    <mergeCell ref="A12:AF12"/>
    <mergeCell ref="A14:C14"/>
    <mergeCell ref="D14:D15"/>
    <mergeCell ref="E14:E15"/>
    <mergeCell ref="F14:G14"/>
    <mergeCell ref="H14:I14"/>
    <mergeCell ref="J14:K14"/>
    <mergeCell ref="L14:M14"/>
    <mergeCell ref="N14:O14"/>
    <mergeCell ref="A10:B10"/>
    <mergeCell ref="B19:C19"/>
    <mergeCell ref="B20:C20"/>
    <mergeCell ref="V14:W14"/>
    <mergeCell ref="X14:Y14"/>
    <mergeCell ref="B17:C17"/>
    <mergeCell ref="P14:Q14"/>
    <mergeCell ref="R14:S14"/>
    <mergeCell ref="T14:U14"/>
    <mergeCell ref="B18:C18"/>
    <mergeCell ref="B15:C15"/>
    <mergeCell ref="B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3"/>
  <sheetViews>
    <sheetView zoomScaleNormal="100" workbookViewId="0">
      <selection activeCell="A6" sqref="A6:AF6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2" style="4" customWidth="1"/>
    <col min="5" max="5" width="7.7109375" style="4" customWidth="1"/>
    <col min="6" max="6" width="15.5703125" style="4" bestFit="1" customWidth="1"/>
    <col min="7" max="7" width="1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 t="s">
        <v>349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66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280"/>
      <c r="B11" s="281"/>
      <c r="C11" s="15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25.5" customHeight="1" x14ac:dyDescent="0.2">
      <c r="A13" s="271" t="s">
        <v>99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3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64" t="s">
        <v>1</v>
      </c>
      <c r="B15" s="268"/>
      <c r="C15" s="265"/>
      <c r="D15" s="269" t="s">
        <v>3</v>
      </c>
      <c r="E15" s="269" t="s">
        <v>5</v>
      </c>
      <c r="F15" s="266" t="s">
        <v>6</v>
      </c>
      <c r="G15" s="267"/>
      <c r="H15" s="266" t="s">
        <v>7</v>
      </c>
      <c r="I15" s="267"/>
      <c r="J15" s="264" t="s">
        <v>8</v>
      </c>
      <c r="K15" s="265"/>
      <c r="L15" s="264" t="s">
        <v>8</v>
      </c>
      <c r="M15" s="265"/>
      <c r="N15" s="264" t="s">
        <v>28</v>
      </c>
      <c r="O15" s="265"/>
      <c r="P15" s="264" t="s">
        <v>9</v>
      </c>
      <c r="Q15" s="265"/>
      <c r="R15" s="264" t="s">
        <v>10</v>
      </c>
      <c r="S15" s="265"/>
      <c r="T15" s="264" t="s">
        <v>10</v>
      </c>
      <c r="U15" s="265"/>
      <c r="V15" s="264" t="s">
        <v>29</v>
      </c>
      <c r="W15" s="265"/>
      <c r="X15" s="264" t="s">
        <v>11</v>
      </c>
      <c r="Y15" s="265"/>
      <c r="Z15" s="275" t="s">
        <v>22</v>
      </c>
      <c r="AA15" s="275"/>
      <c r="AB15" s="275"/>
      <c r="AC15" s="266" t="s">
        <v>12</v>
      </c>
      <c r="AD15" s="276"/>
      <c r="AE15" s="267"/>
      <c r="AF15" s="274" t="s">
        <v>23</v>
      </c>
    </row>
    <row r="16" spans="1:32" x14ac:dyDescent="0.2">
      <c r="A16" s="158" t="s">
        <v>13</v>
      </c>
      <c r="B16" s="275" t="s">
        <v>2</v>
      </c>
      <c r="C16" s="275"/>
      <c r="D16" s="270"/>
      <c r="E16" s="270"/>
      <c r="F16" s="156" t="s">
        <v>14</v>
      </c>
      <c r="G16" s="156" t="s">
        <v>15</v>
      </c>
      <c r="H16" s="156" t="s">
        <v>4</v>
      </c>
      <c r="I16" s="156" t="s">
        <v>16</v>
      </c>
      <c r="J16" s="156" t="s">
        <v>14</v>
      </c>
      <c r="K16" s="156" t="s">
        <v>15</v>
      </c>
      <c r="L16" s="2" t="s">
        <v>17</v>
      </c>
      <c r="M16" s="2" t="s">
        <v>18</v>
      </c>
      <c r="N16" s="156" t="s">
        <v>14</v>
      </c>
      <c r="O16" s="156" t="s">
        <v>15</v>
      </c>
      <c r="P16" s="2" t="s">
        <v>17</v>
      </c>
      <c r="Q16" s="2" t="s">
        <v>18</v>
      </c>
      <c r="R16" s="156" t="s">
        <v>14</v>
      </c>
      <c r="S16" s="156" t="s">
        <v>15</v>
      </c>
      <c r="T16" s="2" t="s">
        <v>17</v>
      </c>
      <c r="U16" s="2" t="s">
        <v>18</v>
      </c>
      <c r="V16" s="156" t="s">
        <v>14</v>
      </c>
      <c r="W16" s="156" t="s">
        <v>15</v>
      </c>
      <c r="X16" s="2" t="s">
        <v>17</v>
      </c>
      <c r="Y16" s="2" t="s">
        <v>18</v>
      </c>
      <c r="Z16" s="2" t="s">
        <v>17</v>
      </c>
      <c r="AA16" s="2" t="s">
        <v>18</v>
      </c>
      <c r="AB16" s="2" t="s">
        <v>24</v>
      </c>
      <c r="AC16" s="156" t="s">
        <v>19</v>
      </c>
      <c r="AD16" s="156" t="s">
        <v>20</v>
      </c>
      <c r="AE16" s="156" t="s">
        <v>21</v>
      </c>
      <c r="AF16" s="274"/>
    </row>
    <row r="17" spans="1:32" ht="45" customHeight="1" x14ac:dyDescent="0.2">
      <c r="A17" s="9"/>
      <c r="B17" s="263" t="s">
        <v>67</v>
      </c>
      <c r="C17" s="263"/>
      <c r="D17" s="30" t="s">
        <v>30</v>
      </c>
      <c r="E17" s="31">
        <v>0.2</v>
      </c>
      <c r="F17" s="23">
        <f>$F$23*E17</f>
        <v>297499.40000000002</v>
      </c>
      <c r="G17" s="23">
        <f>$G$23*E17</f>
        <v>208363.23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6">
        <v>4000</v>
      </c>
      <c r="AA17" s="26">
        <v>765</v>
      </c>
      <c r="AB17" s="14"/>
      <c r="AC17" s="3"/>
      <c r="AD17" s="3"/>
      <c r="AE17" s="3"/>
      <c r="AF17" s="25" t="s">
        <v>327</v>
      </c>
    </row>
    <row r="18" spans="1:32" ht="45" customHeight="1" x14ac:dyDescent="0.2">
      <c r="A18" s="9"/>
      <c r="B18" s="263" t="s">
        <v>68</v>
      </c>
      <c r="C18" s="263"/>
      <c r="D18" s="30" t="s">
        <v>30</v>
      </c>
      <c r="E18" s="31">
        <v>0.25</v>
      </c>
      <c r="F18" s="23">
        <f t="shared" ref="F18:F22" si="0">$F$23*E18</f>
        <v>371874.25</v>
      </c>
      <c r="G18" s="23">
        <f t="shared" ref="G18:G22" si="1">$G$23*E18</f>
        <v>260454.03750000001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6">
        <v>9200</v>
      </c>
      <c r="AA18" s="26">
        <v>2787</v>
      </c>
      <c r="AB18" s="14"/>
      <c r="AC18" s="3"/>
      <c r="AD18" s="3"/>
      <c r="AE18" s="3"/>
      <c r="AF18" s="25" t="s">
        <v>328</v>
      </c>
    </row>
    <row r="19" spans="1:32" ht="45" customHeight="1" x14ac:dyDescent="0.2">
      <c r="A19" s="9"/>
      <c r="B19" s="263" t="s">
        <v>69</v>
      </c>
      <c r="C19" s="263"/>
      <c r="D19" s="30" t="s">
        <v>70</v>
      </c>
      <c r="E19" s="31">
        <v>0.15</v>
      </c>
      <c r="F19" s="23">
        <f t="shared" si="0"/>
        <v>223124.55</v>
      </c>
      <c r="G19" s="23">
        <f t="shared" si="1"/>
        <v>156272.42249999999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6">
        <v>4</v>
      </c>
      <c r="AA19" s="26">
        <v>4</v>
      </c>
      <c r="AB19" s="14"/>
      <c r="AC19" s="3"/>
      <c r="AD19" s="3"/>
      <c r="AE19" s="3"/>
      <c r="AF19" s="25"/>
    </row>
    <row r="20" spans="1:32" ht="45" customHeight="1" x14ac:dyDescent="0.2">
      <c r="A20" s="9"/>
      <c r="B20" s="263" t="s">
        <v>71</v>
      </c>
      <c r="C20" s="263"/>
      <c r="D20" s="30" t="s">
        <v>72</v>
      </c>
      <c r="E20" s="31">
        <v>0.1</v>
      </c>
      <c r="F20" s="23">
        <f t="shared" si="0"/>
        <v>148749.70000000001</v>
      </c>
      <c r="G20" s="23">
        <f t="shared" si="1"/>
        <v>104181.61500000001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26">
        <v>60</v>
      </c>
      <c r="AA20" s="26">
        <v>0</v>
      </c>
      <c r="AB20" s="14"/>
      <c r="AC20" s="3"/>
      <c r="AD20" s="3"/>
      <c r="AE20" s="3"/>
      <c r="AF20" s="25"/>
    </row>
    <row r="21" spans="1:32" ht="45" customHeight="1" x14ac:dyDescent="0.2">
      <c r="A21" s="9"/>
      <c r="B21" s="263" t="s">
        <v>73</v>
      </c>
      <c r="C21" s="263"/>
      <c r="D21" s="30" t="s">
        <v>72</v>
      </c>
      <c r="E21" s="31">
        <v>0.1</v>
      </c>
      <c r="F21" s="23">
        <f t="shared" si="0"/>
        <v>148749.70000000001</v>
      </c>
      <c r="G21" s="23">
        <f t="shared" si="1"/>
        <v>104181.61500000001</v>
      </c>
      <c r="H21" s="14"/>
      <c r="I21" s="17"/>
      <c r="J21" s="8"/>
      <c r="K21" s="8"/>
      <c r="L21" s="9"/>
      <c r="M21" s="15"/>
      <c r="N21" s="8"/>
      <c r="O21" s="8"/>
      <c r="P21" s="9"/>
      <c r="Q21" s="15"/>
      <c r="R21" s="8"/>
      <c r="S21" s="8"/>
      <c r="T21" s="9"/>
      <c r="U21" s="15"/>
      <c r="V21" s="8"/>
      <c r="W21" s="8"/>
      <c r="X21" s="9"/>
      <c r="Y21" s="3"/>
      <c r="Z21" s="26">
        <v>40</v>
      </c>
      <c r="AA21" s="26">
        <v>0</v>
      </c>
      <c r="AB21" s="14"/>
      <c r="AC21" s="3"/>
      <c r="AD21" s="3"/>
      <c r="AE21" s="3"/>
      <c r="AF21" s="25"/>
    </row>
    <row r="22" spans="1:32" ht="45" customHeight="1" x14ac:dyDescent="0.2">
      <c r="A22" s="9"/>
      <c r="B22" s="263" t="s">
        <v>74</v>
      </c>
      <c r="C22" s="263"/>
      <c r="D22" s="30" t="s">
        <v>33</v>
      </c>
      <c r="E22" s="31">
        <v>0.2</v>
      </c>
      <c r="F22" s="23">
        <f t="shared" si="0"/>
        <v>297499.40000000002</v>
      </c>
      <c r="G22" s="23">
        <f t="shared" si="1"/>
        <v>208363.23</v>
      </c>
      <c r="H22" s="14"/>
      <c r="I22" s="17"/>
      <c r="J22" s="8"/>
      <c r="K22" s="8"/>
      <c r="L22" s="9"/>
      <c r="M22" s="15"/>
      <c r="N22" s="8"/>
      <c r="O22" s="8"/>
      <c r="P22" s="9"/>
      <c r="Q22" s="15"/>
      <c r="R22" s="8"/>
      <c r="S22" s="8"/>
      <c r="T22" s="9"/>
      <c r="U22" s="15"/>
      <c r="V22" s="8"/>
      <c r="W22" s="8"/>
      <c r="X22" s="9"/>
      <c r="Y22" s="3"/>
      <c r="Z22" s="26">
        <v>60</v>
      </c>
      <c r="AA22" s="26">
        <v>6</v>
      </c>
      <c r="AB22" s="14"/>
      <c r="AC22" s="3"/>
      <c r="AD22" s="3"/>
      <c r="AE22" s="3"/>
      <c r="AF22" s="25" t="s">
        <v>329</v>
      </c>
    </row>
    <row r="23" spans="1:32" ht="45" customHeight="1" x14ac:dyDescent="0.2">
      <c r="A23" s="277"/>
      <c r="B23" s="278"/>
      <c r="C23" s="279"/>
      <c r="D23" s="10"/>
      <c r="E23" s="27">
        <f>SUM(E17:E22)</f>
        <v>1</v>
      </c>
      <c r="F23" s="161">
        <v>1487497</v>
      </c>
      <c r="G23" s="162">
        <v>1041816.15</v>
      </c>
      <c r="H23" s="20"/>
      <c r="I23" s="20"/>
      <c r="J23" s="20"/>
      <c r="K23" s="20"/>
      <c r="L23" s="10"/>
      <c r="M23" s="18"/>
      <c r="N23" s="21"/>
      <c r="O23" s="21"/>
      <c r="P23" s="10"/>
      <c r="Q23" s="10"/>
      <c r="R23" s="20"/>
      <c r="S23" s="20"/>
      <c r="T23" s="10"/>
      <c r="U23" s="10"/>
      <c r="V23" s="20"/>
      <c r="W23" s="20"/>
      <c r="X23" s="10"/>
      <c r="Y23" s="10"/>
      <c r="Z23" s="13">
        <f>SUM(Z17:Z22)</f>
        <v>13364</v>
      </c>
      <c r="AA23" s="13">
        <f>SUM(AA17:AA22)</f>
        <v>3562</v>
      </c>
      <c r="AB23" s="13"/>
      <c r="AC23" s="19"/>
      <c r="AD23" s="19"/>
      <c r="AE23" s="19"/>
      <c r="AF23" s="22"/>
    </row>
    <row r="24" spans="1:32" ht="45" customHeight="1" x14ac:dyDescent="0.2">
      <c r="A24" s="6"/>
      <c r="B24" s="6"/>
      <c r="C24" s="6"/>
      <c r="D24" s="6"/>
      <c r="E24" s="6"/>
      <c r="F24" s="11"/>
      <c r="G24" s="1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</row>
    <row r="25" spans="1:32" ht="45" customHeight="1" x14ac:dyDescent="0.2">
      <c r="A25" s="6"/>
      <c r="B25" s="12"/>
      <c r="C25" s="6"/>
      <c r="D25" s="6"/>
      <c r="E25" s="6"/>
      <c r="F25" s="11"/>
      <c r="G25" s="6"/>
      <c r="H25" s="6" t="s">
        <v>98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ht="45" customHeight="1" x14ac:dyDescent="0.2"/>
    <row r="34" ht="45" customHeight="1" x14ac:dyDescent="0.2"/>
    <row r="35" ht="45" customHeight="1" x14ac:dyDescent="0.2"/>
    <row r="36" ht="45" customHeight="1" x14ac:dyDescent="0.2"/>
    <row r="37" ht="45" customHeight="1" x14ac:dyDescent="0.2"/>
    <row r="38" ht="45" customHeight="1" x14ac:dyDescent="0.2"/>
    <row r="39" ht="45" customHeight="1" x14ac:dyDescent="0.2"/>
    <row r="40" ht="45" customHeight="1" x14ac:dyDescent="0.2"/>
    <row r="41" ht="45" customHeight="1" x14ac:dyDescent="0.2"/>
    <row r="42" ht="45" customHeight="1" x14ac:dyDescent="0.2"/>
    <row r="43" ht="45" customHeight="1" x14ac:dyDescent="0.2"/>
    <row r="44" ht="45" customHeight="1" x14ac:dyDescent="0.2"/>
    <row r="45" ht="45" customHeight="1" x14ac:dyDescent="0.2"/>
    <row r="46" ht="45" customHeight="1" x14ac:dyDescent="0.2"/>
    <row r="47" ht="45" customHeight="1" x14ac:dyDescent="0.2"/>
    <row r="48" ht="45" customHeight="1" x14ac:dyDescent="0.2"/>
    <row r="49" spans="1:32" ht="45" customHeight="1" x14ac:dyDescent="0.2"/>
    <row r="50" spans="1:32" s="28" customFormat="1" ht="4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5" customFormat="1" ht="36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6" customFormat="1" ht="14.2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6" customFormat="1" ht="14.2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</sheetData>
  <mergeCells count="36">
    <mergeCell ref="B20:C20"/>
    <mergeCell ref="B21:C21"/>
    <mergeCell ref="B22:C22"/>
    <mergeCell ref="A23:C23"/>
    <mergeCell ref="T15:U15"/>
    <mergeCell ref="A15:C15"/>
    <mergeCell ref="B18:C18"/>
    <mergeCell ref="B19:C19"/>
    <mergeCell ref="B16:C16"/>
    <mergeCell ref="B17:C17"/>
    <mergeCell ref="J15:K15"/>
    <mergeCell ref="L15:M15"/>
    <mergeCell ref="N15:O15"/>
    <mergeCell ref="P15:Q15"/>
    <mergeCell ref="R15:S15"/>
    <mergeCell ref="A6:AF6"/>
    <mergeCell ref="D15:D16"/>
    <mergeCell ref="E15:E16"/>
    <mergeCell ref="F15:G15"/>
    <mergeCell ref="H15:I15"/>
    <mergeCell ref="A8:B8"/>
    <mergeCell ref="A9:B9"/>
    <mergeCell ref="A10:B10"/>
    <mergeCell ref="A11:B11"/>
    <mergeCell ref="A12:AF12"/>
    <mergeCell ref="A13:AF13"/>
    <mergeCell ref="AF15:AF16"/>
    <mergeCell ref="V15:W15"/>
    <mergeCell ref="X15:Y15"/>
    <mergeCell ref="Z15:AB15"/>
    <mergeCell ref="AC15:AE15"/>
    <mergeCell ref="A1:AF1"/>
    <mergeCell ref="A2:AF2"/>
    <mergeCell ref="A3:AF3"/>
    <mergeCell ref="A4:AF4"/>
    <mergeCell ref="A5:AF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68"/>
  <sheetViews>
    <sheetView zoomScaleNormal="100" workbookViewId="0">
      <selection activeCell="A6" sqref="A6:AF6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36.5703125" style="4" customWidth="1"/>
    <col min="4" max="4" width="15.28515625" style="4" bestFit="1" customWidth="1"/>
    <col min="5" max="5" width="11.5703125" style="4" bestFit="1" customWidth="1"/>
    <col min="6" max="6" width="15.85546875" style="4" bestFit="1" customWidth="1"/>
    <col min="7" max="7" width="18.28515625" style="4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.85546875" style="4" hidden="1" customWidth="1"/>
    <col min="26" max="27" width="12.85546875" style="4" bestFit="1" customWidth="1"/>
    <col min="28" max="28" width="9.140625" style="4" bestFit="1" customWidth="1"/>
    <col min="29" max="31" width="6.7109375" style="4" customWidth="1"/>
    <col min="32" max="32" width="46.42578125" style="4" customWidth="1"/>
    <col min="33" max="33" width="11.42578125" style="4" customWidth="1"/>
    <col min="34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 t="s">
        <v>351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3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7" t="s">
        <v>350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280"/>
      <c r="B11" s="281"/>
      <c r="C11" s="21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60" customHeight="1" x14ac:dyDescent="0.2">
      <c r="A13" s="285" t="s">
        <v>96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7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75" t="s">
        <v>1</v>
      </c>
      <c r="B15" s="275"/>
      <c r="C15" s="275"/>
      <c r="D15" s="288" t="s">
        <v>3</v>
      </c>
      <c r="E15" s="288" t="s">
        <v>5</v>
      </c>
      <c r="F15" s="288" t="s">
        <v>6</v>
      </c>
      <c r="G15" s="288"/>
      <c r="H15" s="288" t="s">
        <v>7</v>
      </c>
      <c r="I15" s="288"/>
      <c r="J15" s="275" t="s">
        <v>8</v>
      </c>
      <c r="K15" s="275"/>
      <c r="L15" s="275" t="s">
        <v>8</v>
      </c>
      <c r="M15" s="275"/>
      <c r="N15" s="275" t="s">
        <v>28</v>
      </c>
      <c r="O15" s="275"/>
      <c r="P15" s="275" t="s">
        <v>9</v>
      </c>
      <c r="Q15" s="275"/>
      <c r="R15" s="275" t="s">
        <v>10</v>
      </c>
      <c r="S15" s="275"/>
      <c r="T15" s="275" t="s">
        <v>10</v>
      </c>
      <c r="U15" s="275"/>
      <c r="V15" s="275" t="s">
        <v>29</v>
      </c>
      <c r="W15" s="275"/>
      <c r="X15" s="275" t="s">
        <v>11</v>
      </c>
      <c r="Y15" s="275"/>
      <c r="Z15" s="275" t="s">
        <v>22</v>
      </c>
      <c r="AA15" s="275"/>
      <c r="AB15" s="275"/>
      <c r="AC15" s="288" t="s">
        <v>12</v>
      </c>
      <c r="AD15" s="288"/>
      <c r="AE15" s="288"/>
      <c r="AF15" s="274" t="s">
        <v>23</v>
      </c>
    </row>
    <row r="16" spans="1:32" x14ac:dyDescent="0.2">
      <c r="A16" s="221" t="s">
        <v>13</v>
      </c>
      <c r="B16" s="289" t="s">
        <v>2</v>
      </c>
      <c r="C16" s="289"/>
      <c r="D16" s="269"/>
      <c r="E16" s="269"/>
      <c r="F16" s="218" t="s">
        <v>14</v>
      </c>
      <c r="G16" s="218" t="s">
        <v>15</v>
      </c>
      <c r="H16" s="218" t="s">
        <v>4</v>
      </c>
      <c r="I16" s="218" t="s">
        <v>16</v>
      </c>
      <c r="J16" s="218" t="s">
        <v>14</v>
      </c>
      <c r="K16" s="218" t="s">
        <v>15</v>
      </c>
      <c r="L16" s="81" t="s">
        <v>17</v>
      </c>
      <c r="M16" s="81" t="s">
        <v>18</v>
      </c>
      <c r="N16" s="218" t="s">
        <v>14</v>
      </c>
      <c r="O16" s="218" t="s">
        <v>15</v>
      </c>
      <c r="P16" s="81" t="s">
        <v>17</v>
      </c>
      <c r="Q16" s="81" t="s">
        <v>18</v>
      </c>
      <c r="R16" s="218" t="s">
        <v>14</v>
      </c>
      <c r="S16" s="218" t="s">
        <v>15</v>
      </c>
      <c r="T16" s="81" t="s">
        <v>17</v>
      </c>
      <c r="U16" s="81" t="s">
        <v>18</v>
      </c>
      <c r="V16" s="218" t="s">
        <v>14</v>
      </c>
      <c r="W16" s="218" t="s">
        <v>15</v>
      </c>
      <c r="X16" s="81" t="s">
        <v>17</v>
      </c>
      <c r="Y16" s="81" t="s">
        <v>18</v>
      </c>
      <c r="Z16" s="81" t="s">
        <v>17</v>
      </c>
      <c r="AA16" s="81" t="s">
        <v>18</v>
      </c>
      <c r="AB16" s="81" t="s">
        <v>24</v>
      </c>
      <c r="AC16" s="218" t="s">
        <v>19</v>
      </c>
      <c r="AD16" s="218" t="s">
        <v>20</v>
      </c>
      <c r="AE16" s="218" t="s">
        <v>21</v>
      </c>
      <c r="AF16" s="282"/>
    </row>
    <row r="17" spans="1:32" ht="63.75" x14ac:dyDescent="0.2">
      <c r="A17" s="97"/>
      <c r="B17" s="283" t="s">
        <v>237</v>
      </c>
      <c r="C17" s="283"/>
      <c r="D17" s="98" t="s">
        <v>40</v>
      </c>
      <c r="E17" s="99">
        <v>0.20427000000000001</v>
      </c>
      <c r="F17" s="237">
        <v>451301.77267200005</v>
      </c>
      <c r="G17" s="238">
        <v>441084.55397400004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100">
        <v>1070</v>
      </c>
      <c r="AA17" s="100">
        <v>628</v>
      </c>
      <c r="AB17" s="43"/>
      <c r="AC17" s="44"/>
      <c r="AD17" s="44"/>
      <c r="AE17" s="44"/>
      <c r="AF17" s="32" t="s">
        <v>123</v>
      </c>
    </row>
    <row r="18" spans="1:32" ht="45" customHeight="1" x14ac:dyDescent="0.2">
      <c r="A18" s="97"/>
      <c r="B18" s="283" t="s">
        <v>238</v>
      </c>
      <c r="C18" s="283"/>
      <c r="D18" s="98" t="s">
        <v>239</v>
      </c>
      <c r="E18" s="99">
        <v>1.5745421397198974E-2</v>
      </c>
      <c r="F18" s="237">
        <v>34681.536128</v>
      </c>
      <c r="G18" s="238">
        <v>33896.365625999999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100">
        <v>115</v>
      </c>
      <c r="AA18" s="100">
        <v>36</v>
      </c>
      <c r="AB18" s="43"/>
      <c r="AC18" s="44"/>
      <c r="AD18" s="44"/>
      <c r="AE18" s="44"/>
      <c r="AF18" s="32" t="s">
        <v>124</v>
      </c>
    </row>
    <row r="19" spans="1:32" ht="45" customHeight="1" x14ac:dyDescent="0.2">
      <c r="A19" s="97"/>
      <c r="B19" s="283" t="s">
        <v>240</v>
      </c>
      <c r="C19" s="283"/>
      <c r="D19" s="98" t="s">
        <v>241</v>
      </c>
      <c r="E19" s="99">
        <v>2.5275544874450981E-2</v>
      </c>
      <c r="F19" s="237">
        <v>55888.080512</v>
      </c>
      <c r="G19" s="238">
        <v>54622.805754000001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100">
        <v>165</v>
      </c>
      <c r="AA19" s="100">
        <v>168</v>
      </c>
      <c r="AB19" s="43"/>
      <c r="AC19" s="44"/>
      <c r="AD19" s="44"/>
      <c r="AE19" s="44"/>
      <c r="AF19" s="32" t="s">
        <v>111</v>
      </c>
    </row>
    <row r="20" spans="1:32" ht="45" customHeight="1" x14ac:dyDescent="0.2">
      <c r="A20" s="97"/>
      <c r="B20" s="283" t="s">
        <v>242</v>
      </c>
      <c r="C20" s="283"/>
      <c r="D20" s="98" t="s">
        <v>243</v>
      </c>
      <c r="E20" s="99">
        <v>1.5E-3</v>
      </c>
      <c r="F20" s="237">
        <v>3313.5225600000003</v>
      </c>
      <c r="G20" s="238">
        <v>3238.5062699999999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100">
        <v>9</v>
      </c>
      <c r="AA20" s="100">
        <v>6</v>
      </c>
      <c r="AB20" s="43"/>
      <c r="AC20" s="44"/>
      <c r="AD20" s="44"/>
      <c r="AE20" s="44"/>
      <c r="AF20" s="32" t="s">
        <v>125</v>
      </c>
    </row>
    <row r="21" spans="1:32" ht="45" customHeight="1" x14ac:dyDescent="0.2">
      <c r="A21" s="97"/>
      <c r="B21" s="283" t="s">
        <v>244</v>
      </c>
      <c r="C21" s="283"/>
      <c r="D21" s="98" t="s">
        <v>245</v>
      </c>
      <c r="E21" s="99">
        <v>1.5745421397198974E-2</v>
      </c>
      <c r="F21" s="237">
        <v>34681.536128</v>
      </c>
      <c r="G21" s="238">
        <v>33896.365625999999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100">
        <v>85</v>
      </c>
      <c r="AA21" s="100">
        <v>48</v>
      </c>
      <c r="AB21" s="43"/>
      <c r="AC21" s="44"/>
      <c r="AD21" s="44"/>
      <c r="AE21" s="44"/>
      <c r="AF21" s="32" t="s">
        <v>126</v>
      </c>
    </row>
    <row r="22" spans="1:32" ht="45" customHeight="1" x14ac:dyDescent="0.2">
      <c r="A22" s="97"/>
      <c r="B22" s="283" t="s">
        <v>246</v>
      </c>
      <c r="C22" s="283"/>
      <c r="D22" s="98" t="s">
        <v>247</v>
      </c>
      <c r="E22" s="99">
        <v>3.2319549183724206E-3</v>
      </c>
      <c r="F22" s="237">
        <v>7068.8481280000005</v>
      </c>
      <c r="G22" s="238">
        <v>6908.8133760000001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100">
        <v>25</v>
      </c>
      <c r="AA22" s="100">
        <v>3</v>
      </c>
      <c r="AB22" s="43"/>
      <c r="AC22" s="44"/>
      <c r="AD22" s="44"/>
      <c r="AE22" s="44"/>
      <c r="AF22" s="32" t="s">
        <v>112</v>
      </c>
    </row>
    <row r="23" spans="1:32" ht="50.25" customHeight="1" x14ac:dyDescent="0.2">
      <c r="A23" s="97"/>
      <c r="B23" s="283" t="s">
        <v>248</v>
      </c>
      <c r="C23" s="283"/>
      <c r="D23" s="98" t="s">
        <v>239</v>
      </c>
      <c r="E23" s="99">
        <v>1.9474600149167149E-2</v>
      </c>
      <c r="F23" s="237">
        <v>43075.793280000005</v>
      </c>
      <c r="G23" s="238">
        <v>42100.581510000004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100">
        <v>170</v>
      </c>
      <c r="AA23" s="100">
        <v>94</v>
      </c>
      <c r="AB23" s="43"/>
      <c r="AC23" s="44"/>
      <c r="AD23" s="44"/>
      <c r="AE23" s="44"/>
      <c r="AF23" s="32" t="s">
        <v>113</v>
      </c>
    </row>
    <row r="24" spans="1:32" ht="45" customHeight="1" x14ac:dyDescent="0.2">
      <c r="A24" s="97"/>
      <c r="B24" s="283" t="s">
        <v>249</v>
      </c>
      <c r="C24" s="283"/>
      <c r="D24" s="98" t="s">
        <v>40</v>
      </c>
      <c r="E24" s="99">
        <v>9.8616060329825145E-3</v>
      </c>
      <c r="F24" s="237">
        <v>21869.248896000005</v>
      </c>
      <c r="G24" s="238">
        <v>21374.141382000002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100">
        <v>50</v>
      </c>
      <c r="AA24" s="100">
        <v>15</v>
      </c>
      <c r="AB24" s="43"/>
      <c r="AC24" s="44"/>
      <c r="AD24" s="44"/>
      <c r="AE24" s="44"/>
      <c r="AF24" s="32" t="s">
        <v>250</v>
      </c>
    </row>
    <row r="25" spans="1:32" ht="53.25" customHeight="1" x14ac:dyDescent="0.2">
      <c r="A25" s="97"/>
      <c r="B25" s="283" t="s">
        <v>251</v>
      </c>
      <c r="C25" s="283"/>
      <c r="D25" s="98" t="s">
        <v>40</v>
      </c>
      <c r="E25" s="99">
        <v>2.6518604458440373E-3</v>
      </c>
      <c r="F25" s="237">
        <v>5964.3406080000004</v>
      </c>
      <c r="G25" s="238">
        <v>5829.3112860000001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100">
        <v>17</v>
      </c>
      <c r="AA25" s="100">
        <v>27</v>
      </c>
      <c r="AB25" s="43"/>
      <c r="AC25" s="44"/>
      <c r="AD25" s="44"/>
      <c r="AE25" s="44"/>
      <c r="AF25" s="32" t="s">
        <v>114</v>
      </c>
    </row>
    <row r="26" spans="1:32" ht="52.5" customHeight="1" x14ac:dyDescent="0.2">
      <c r="A26" s="97"/>
      <c r="B26" s="283" t="s">
        <v>252</v>
      </c>
      <c r="C26" s="283"/>
      <c r="D26" s="98" t="s">
        <v>253</v>
      </c>
      <c r="E26" s="99">
        <v>4.1435319466313087E-3</v>
      </c>
      <c r="F26" s="237">
        <v>9056.9616640000004</v>
      </c>
      <c r="G26" s="238">
        <v>8851.9171380000007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100">
        <v>25</v>
      </c>
      <c r="AA26" s="100">
        <v>11</v>
      </c>
      <c r="AB26" s="43"/>
      <c r="AC26" s="44"/>
      <c r="AD26" s="44"/>
      <c r="AE26" s="44"/>
      <c r="AF26" s="32" t="s">
        <v>115</v>
      </c>
    </row>
    <row r="27" spans="1:32" ht="54" customHeight="1" x14ac:dyDescent="0.2">
      <c r="A27" s="97"/>
      <c r="B27" s="283" t="s">
        <v>254</v>
      </c>
      <c r="C27" s="283"/>
      <c r="D27" s="98" t="s">
        <v>253</v>
      </c>
      <c r="E27" s="99">
        <v>2E-3</v>
      </c>
      <c r="F27" s="237">
        <v>4418.0300800000005</v>
      </c>
      <c r="G27" s="238">
        <v>4318.0083599999998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100">
        <v>12</v>
      </c>
      <c r="AA27" s="100">
        <v>4</v>
      </c>
      <c r="AB27" s="43"/>
      <c r="AC27" s="44"/>
      <c r="AD27" s="44"/>
      <c r="AE27" s="44"/>
      <c r="AF27" s="32" t="s">
        <v>116</v>
      </c>
    </row>
    <row r="28" spans="1:32" ht="45" customHeight="1" x14ac:dyDescent="0.2">
      <c r="A28" s="97"/>
      <c r="B28" s="283" t="s">
        <v>255</v>
      </c>
      <c r="C28" s="283"/>
      <c r="D28" s="98" t="s">
        <v>253</v>
      </c>
      <c r="E28" s="99">
        <v>4.1435319466313087E-3</v>
      </c>
      <c r="F28" s="237">
        <v>9056.9616640000004</v>
      </c>
      <c r="G28" s="238">
        <v>8851.9171380000007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100">
        <v>27</v>
      </c>
      <c r="AA28" s="100">
        <v>8</v>
      </c>
      <c r="AB28" s="43"/>
      <c r="AC28" s="44"/>
      <c r="AD28" s="44"/>
      <c r="AE28" s="44"/>
      <c r="AF28" s="32" t="s">
        <v>117</v>
      </c>
    </row>
    <row r="29" spans="1:32" ht="45" customHeight="1" x14ac:dyDescent="0.2">
      <c r="A29" s="97"/>
      <c r="B29" s="283" t="s">
        <v>256</v>
      </c>
      <c r="C29" s="283"/>
      <c r="D29" s="98" t="s">
        <v>40</v>
      </c>
      <c r="E29" s="99">
        <v>1.5331068202535842E-2</v>
      </c>
      <c r="F29" s="237">
        <v>33797.930112000002</v>
      </c>
      <c r="G29" s="238">
        <v>33032.763953999995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100">
        <v>115</v>
      </c>
      <c r="AA29" s="100">
        <v>141</v>
      </c>
      <c r="AB29" s="43"/>
      <c r="AC29" s="44"/>
      <c r="AD29" s="44"/>
      <c r="AE29" s="44"/>
      <c r="AF29" s="32" t="s">
        <v>118</v>
      </c>
    </row>
    <row r="30" spans="1:32" ht="45" customHeight="1" x14ac:dyDescent="0.2">
      <c r="A30" s="97"/>
      <c r="B30" s="283" t="s">
        <v>257</v>
      </c>
      <c r="C30" s="283"/>
      <c r="D30" s="98" t="s">
        <v>40</v>
      </c>
      <c r="E30" s="99">
        <v>9.9444766719151406E-3</v>
      </c>
      <c r="F30" s="237">
        <v>21869.248896000005</v>
      </c>
      <c r="G30" s="238">
        <v>21374.141382000002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100">
        <v>59</v>
      </c>
      <c r="AA30" s="100">
        <v>35</v>
      </c>
      <c r="AB30" s="43"/>
      <c r="AC30" s="44"/>
      <c r="AD30" s="44"/>
      <c r="AE30" s="44"/>
      <c r="AF30" s="32"/>
    </row>
    <row r="31" spans="1:32" ht="51.75" customHeight="1" x14ac:dyDescent="0.2">
      <c r="A31" s="97"/>
      <c r="B31" s="283" t="s">
        <v>258</v>
      </c>
      <c r="C31" s="283"/>
      <c r="D31" s="98" t="s">
        <v>259</v>
      </c>
      <c r="E31" s="99">
        <v>1.7402834175851496E-3</v>
      </c>
      <c r="F31" s="237">
        <v>3755.3255680000002</v>
      </c>
      <c r="G31" s="238">
        <v>3670.3071059999993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100">
        <v>15</v>
      </c>
      <c r="AA31" s="100">
        <v>23</v>
      </c>
      <c r="AB31" s="43"/>
      <c r="AC31" s="44"/>
      <c r="AD31" s="44"/>
      <c r="AE31" s="44"/>
      <c r="AF31" s="32" t="s">
        <v>119</v>
      </c>
    </row>
    <row r="32" spans="1:32" ht="49.5" customHeight="1" x14ac:dyDescent="0.2">
      <c r="A32" s="97"/>
      <c r="B32" s="283" t="s">
        <v>260</v>
      </c>
      <c r="C32" s="283"/>
      <c r="D32" s="98" t="s">
        <v>259</v>
      </c>
      <c r="E32" s="99">
        <v>1.5745421397198973E-3</v>
      </c>
      <c r="F32" s="237">
        <v>3534.4240640000003</v>
      </c>
      <c r="G32" s="238">
        <v>3454.406688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100">
        <v>15</v>
      </c>
      <c r="AA32" s="100">
        <v>11</v>
      </c>
      <c r="AB32" s="43"/>
      <c r="AC32" s="44"/>
      <c r="AD32" s="44"/>
      <c r="AE32" s="44"/>
      <c r="AF32" s="32" t="s">
        <v>127</v>
      </c>
    </row>
    <row r="33" spans="1:32" ht="45" customHeight="1" x14ac:dyDescent="0.2">
      <c r="A33" s="97"/>
      <c r="B33" s="283" t="s">
        <v>261</v>
      </c>
      <c r="C33" s="283"/>
      <c r="D33" s="98" t="s">
        <v>259</v>
      </c>
      <c r="E33" s="99">
        <v>1.5745421397198973E-3</v>
      </c>
      <c r="F33" s="237">
        <v>3534.4240640000003</v>
      </c>
      <c r="G33" s="238">
        <v>3454.406688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100">
        <v>8</v>
      </c>
      <c r="AA33" s="100">
        <v>2</v>
      </c>
      <c r="AB33" s="43"/>
      <c r="AC33" s="44"/>
      <c r="AD33" s="44"/>
      <c r="AE33" s="44"/>
      <c r="AF33" s="32"/>
    </row>
    <row r="34" spans="1:32" ht="45" customHeight="1" x14ac:dyDescent="0.2">
      <c r="A34" s="97"/>
      <c r="B34" s="283" t="s">
        <v>262</v>
      </c>
      <c r="C34" s="283"/>
      <c r="D34" s="98" t="s">
        <v>259</v>
      </c>
      <c r="E34" s="99">
        <v>2.983343001574542E-3</v>
      </c>
      <c r="F34" s="237">
        <v>6627.0451200000007</v>
      </c>
      <c r="G34" s="238">
        <v>6477.0125399999997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100">
        <v>21</v>
      </c>
      <c r="AA34" s="100">
        <v>4</v>
      </c>
      <c r="AB34" s="43"/>
      <c r="AC34" s="44"/>
      <c r="AD34" s="44"/>
      <c r="AE34" s="44"/>
      <c r="AF34" s="32" t="s">
        <v>120</v>
      </c>
    </row>
    <row r="35" spans="1:32" ht="45" customHeight="1" x14ac:dyDescent="0.2">
      <c r="A35" s="97"/>
      <c r="B35" s="283" t="s">
        <v>263</v>
      </c>
      <c r="C35" s="283"/>
      <c r="D35" s="98" t="s">
        <v>194</v>
      </c>
      <c r="E35" s="99">
        <v>2.983343001574542E-2</v>
      </c>
      <c r="F35" s="237">
        <v>65828.648192000008</v>
      </c>
      <c r="G35" s="238">
        <v>64338.324564000002</v>
      </c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100">
        <v>110</v>
      </c>
      <c r="AA35" s="100">
        <v>85</v>
      </c>
      <c r="AB35" s="43"/>
      <c r="AC35" s="44"/>
      <c r="AD35" s="44"/>
      <c r="AE35" s="44"/>
      <c r="AF35" s="32" t="s">
        <v>121</v>
      </c>
    </row>
    <row r="36" spans="1:32" ht="55.5" customHeight="1" x14ac:dyDescent="0.2">
      <c r="A36" s="97"/>
      <c r="B36" s="283" t="s">
        <v>264</v>
      </c>
      <c r="C36" s="283"/>
      <c r="D36" s="98" t="s">
        <v>40</v>
      </c>
      <c r="E36" s="99">
        <v>3.6463081130355512E-2</v>
      </c>
      <c r="F36" s="237">
        <v>80629.04896</v>
      </c>
      <c r="G36" s="238">
        <v>78803.652569999991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100">
        <v>215</v>
      </c>
      <c r="AA36" s="100">
        <v>169</v>
      </c>
      <c r="AB36" s="43"/>
      <c r="AC36" s="44"/>
      <c r="AD36" s="44"/>
      <c r="AE36" s="44"/>
      <c r="AF36" s="32"/>
    </row>
    <row r="37" spans="1:32" ht="52.5" customHeight="1" x14ac:dyDescent="0.2">
      <c r="A37" s="97"/>
      <c r="B37" s="283" t="s">
        <v>265</v>
      </c>
      <c r="C37" s="283"/>
      <c r="D37" s="98" t="s">
        <v>40</v>
      </c>
      <c r="E37" s="99">
        <v>7.2926162260711025E-2</v>
      </c>
      <c r="F37" s="237">
        <v>161037.19641600002</v>
      </c>
      <c r="G37" s="238">
        <v>157391.40472200001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100">
        <v>90</v>
      </c>
      <c r="AA37" s="100">
        <v>356</v>
      </c>
      <c r="AB37" s="43"/>
      <c r="AC37" s="44"/>
      <c r="AD37" s="44"/>
      <c r="AE37" s="44"/>
      <c r="AF37" s="32" t="s">
        <v>122</v>
      </c>
    </row>
    <row r="38" spans="1:32" ht="45" customHeight="1" x14ac:dyDescent="0.2">
      <c r="A38" s="101"/>
      <c r="B38" s="283" t="s">
        <v>178</v>
      </c>
      <c r="C38" s="283"/>
      <c r="D38" s="98" t="s">
        <v>266</v>
      </c>
      <c r="E38" s="99">
        <v>0.2086682688323527</v>
      </c>
      <c r="F38" s="237">
        <v>461021.43884800002</v>
      </c>
      <c r="G38" s="238">
        <v>450584.17236600001</v>
      </c>
      <c r="H38" s="102"/>
      <c r="I38" s="102"/>
      <c r="J38" s="102"/>
      <c r="K38" s="102"/>
      <c r="L38" s="103"/>
      <c r="M38" s="104"/>
      <c r="N38" s="105"/>
      <c r="O38" s="105"/>
      <c r="P38" s="103"/>
      <c r="Q38" s="103"/>
      <c r="R38" s="102"/>
      <c r="S38" s="102"/>
      <c r="T38" s="103"/>
      <c r="U38" s="103"/>
      <c r="V38" s="102"/>
      <c r="W38" s="102"/>
      <c r="X38" s="103"/>
      <c r="Y38" s="103"/>
      <c r="Z38" s="100">
        <v>1268</v>
      </c>
      <c r="AA38" s="100">
        <v>656</v>
      </c>
      <c r="AB38" s="43"/>
      <c r="AC38" s="44"/>
      <c r="AD38" s="44"/>
      <c r="AE38" s="44"/>
      <c r="AF38" s="106" t="s">
        <v>100</v>
      </c>
    </row>
    <row r="39" spans="1:32" ht="54.75" customHeight="1" x14ac:dyDescent="0.2">
      <c r="A39" s="107"/>
      <c r="B39" s="283" t="s">
        <v>179</v>
      </c>
      <c r="C39" s="283"/>
      <c r="D39" s="98" t="s">
        <v>266</v>
      </c>
      <c r="E39" s="99">
        <v>1.9557470788099777E-2</v>
      </c>
      <c r="F39" s="237">
        <v>43296.694784000007</v>
      </c>
      <c r="G39" s="238">
        <v>42316.481927999994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100">
        <v>110</v>
      </c>
      <c r="AA39" s="100">
        <v>43</v>
      </c>
      <c r="AB39" s="40"/>
      <c r="AC39" s="40"/>
      <c r="AD39" s="40"/>
      <c r="AE39" s="40"/>
      <c r="AF39" s="106" t="s">
        <v>201</v>
      </c>
    </row>
    <row r="40" spans="1:32" ht="45" customHeight="1" x14ac:dyDescent="0.2">
      <c r="A40" s="107"/>
      <c r="B40" s="283" t="s">
        <v>180</v>
      </c>
      <c r="C40" s="283"/>
      <c r="D40" s="98" t="s">
        <v>266</v>
      </c>
      <c r="E40" s="99">
        <v>0.10648877102842463</v>
      </c>
      <c r="F40" s="237">
        <v>235260.10176000002</v>
      </c>
      <c r="G40" s="238">
        <v>229933.94516999996</v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0">
        <v>600</v>
      </c>
      <c r="AA40" s="100">
        <v>374</v>
      </c>
      <c r="AB40" s="40"/>
      <c r="AC40" s="40"/>
      <c r="AD40" s="40"/>
      <c r="AE40" s="40"/>
      <c r="AF40" s="106" t="s">
        <v>101</v>
      </c>
    </row>
    <row r="41" spans="1:32" ht="45" customHeight="1" x14ac:dyDescent="0.2">
      <c r="A41" s="109"/>
      <c r="B41" s="283" t="s">
        <v>181</v>
      </c>
      <c r="C41" s="283"/>
      <c r="D41" s="98" t="s">
        <v>266</v>
      </c>
      <c r="E41" s="99">
        <v>8.8671583657909999E-3</v>
      </c>
      <c r="F41" s="237">
        <v>19660.233855999999</v>
      </c>
      <c r="G41" s="238">
        <v>19215.137201999998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100">
        <v>44</v>
      </c>
      <c r="AA41" s="100">
        <v>20</v>
      </c>
      <c r="AB41" s="41"/>
      <c r="AC41" s="41"/>
      <c r="AD41" s="41"/>
      <c r="AE41" s="41"/>
      <c r="AF41" s="106" t="s">
        <v>102</v>
      </c>
    </row>
    <row r="42" spans="1:32" ht="45" customHeight="1" x14ac:dyDescent="0.2">
      <c r="A42" s="109"/>
      <c r="B42" s="283" t="s">
        <v>182</v>
      </c>
      <c r="C42" s="283"/>
      <c r="D42" s="98" t="s">
        <v>266</v>
      </c>
      <c r="E42" s="99">
        <v>1.7568575453716748E-2</v>
      </c>
      <c r="F42" s="237">
        <v>38878.66470400001</v>
      </c>
      <c r="G42" s="238">
        <v>37998.473568000001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100">
        <v>92</v>
      </c>
      <c r="AA42" s="100">
        <v>47</v>
      </c>
      <c r="AB42" s="41"/>
      <c r="AC42" s="41"/>
      <c r="AD42" s="41"/>
      <c r="AE42" s="41"/>
      <c r="AF42" s="106" t="s">
        <v>103</v>
      </c>
    </row>
    <row r="43" spans="1:32" ht="45" customHeight="1" x14ac:dyDescent="0.2">
      <c r="A43" s="109"/>
      <c r="B43" s="283" t="s">
        <v>267</v>
      </c>
      <c r="C43" s="283"/>
      <c r="D43" s="98" t="s">
        <v>266</v>
      </c>
      <c r="E43" s="99">
        <v>3.6463081130355514E-3</v>
      </c>
      <c r="F43" s="237">
        <v>7952.4541440000012</v>
      </c>
      <c r="G43" s="238">
        <v>7772.4150479999998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100">
        <v>22</v>
      </c>
      <c r="AA43" s="100">
        <v>25</v>
      </c>
      <c r="AB43" s="41"/>
      <c r="AC43" s="41"/>
      <c r="AD43" s="41"/>
      <c r="AE43" s="41"/>
      <c r="AF43" s="41"/>
    </row>
    <row r="44" spans="1:32" ht="45" customHeight="1" x14ac:dyDescent="0.2">
      <c r="A44" s="109"/>
      <c r="B44" s="283" t="s">
        <v>268</v>
      </c>
      <c r="C44" s="283"/>
      <c r="D44" s="98" t="s">
        <v>266</v>
      </c>
      <c r="E44" s="99">
        <v>6.0495566420817101E-3</v>
      </c>
      <c r="F44" s="237">
        <v>13254.090240000001</v>
      </c>
      <c r="G44" s="238">
        <v>12954.025079999999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100">
        <v>32</v>
      </c>
      <c r="AA44" s="100">
        <v>26</v>
      </c>
      <c r="AB44" s="41"/>
      <c r="AC44" s="41"/>
      <c r="AD44" s="41"/>
      <c r="AE44" s="41"/>
      <c r="AF44" s="41"/>
    </row>
    <row r="45" spans="1:32" ht="45" customHeight="1" x14ac:dyDescent="0.2">
      <c r="A45" s="109"/>
      <c r="B45" s="283" t="s">
        <v>269</v>
      </c>
      <c r="C45" s="283"/>
      <c r="D45" s="98" t="s">
        <v>266</v>
      </c>
      <c r="E45" s="99">
        <v>2.7347310847766638E-3</v>
      </c>
      <c r="F45" s="237">
        <v>5964.3406080000004</v>
      </c>
      <c r="G45" s="238">
        <v>5829.3112860000001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100">
        <v>17</v>
      </c>
      <c r="AA45" s="100">
        <v>36</v>
      </c>
      <c r="AB45" s="41"/>
      <c r="AC45" s="41"/>
      <c r="AD45" s="41"/>
      <c r="AE45" s="41"/>
      <c r="AF45" s="41"/>
    </row>
    <row r="46" spans="1:32" ht="45" customHeight="1" x14ac:dyDescent="0.2">
      <c r="A46" s="109"/>
      <c r="B46" s="283" t="s">
        <v>270</v>
      </c>
      <c r="C46" s="283"/>
      <c r="D46" s="98" t="s">
        <v>266</v>
      </c>
      <c r="E46" s="99">
        <v>1.6574127786525234E-3</v>
      </c>
      <c r="F46" s="237">
        <v>3755.3255680000002</v>
      </c>
      <c r="G46" s="238">
        <v>3670.3071059999993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100">
        <v>10</v>
      </c>
      <c r="AA46" s="100">
        <v>10</v>
      </c>
      <c r="AB46" s="41"/>
      <c r="AC46" s="41"/>
      <c r="AD46" s="41"/>
      <c r="AE46" s="41"/>
      <c r="AF46" s="41"/>
    </row>
    <row r="47" spans="1:32" ht="63.75" x14ac:dyDescent="0.2">
      <c r="A47" s="109"/>
      <c r="B47" s="283" t="s">
        <v>271</v>
      </c>
      <c r="C47" s="283"/>
      <c r="D47" s="98" t="s">
        <v>266</v>
      </c>
      <c r="E47" s="99">
        <v>3.7291787519681775E-3</v>
      </c>
      <c r="F47" s="237">
        <v>8173.3556480000016</v>
      </c>
      <c r="G47" s="238">
        <v>7988.315466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100">
        <v>25</v>
      </c>
      <c r="AA47" s="100">
        <v>6</v>
      </c>
      <c r="AB47" s="41"/>
      <c r="AC47" s="41"/>
      <c r="AD47" s="41"/>
      <c r="AE47" s="41"/>
      <c r="AF47" s="106" t="s">
        <v>272</v>
      </c>
    </row>
    <row r="48" spans="1:32" ht="45" customHeight="1" x14ac:dyDescent="0.2">
      <c r="A48" s="109"/>
      <c r="B48" s="283" t="s">
        <v>273</v>
      </c>
      <c r="C48" s="283"/>
      <c r="D48" s="98" t="s">
        <v>266</v>
      </c>
      <c r="E48" s="99">
        <v>1.5745421397198973E-3</v>
      </c>
      <c r="F48" s="237">
        <v>3534.4240640000003</v>
      </c>
      <c r="G48" s="238">
        <v>3454.406688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100">
        <v>9</v>
      </c>
      <c r="AA48" s="100">
        <v>15</v>
      </c>
      <c r="AB48" s="41"/>
      <c r="AC48" s="41"/>
      <c r="AD48" s="41"/>
      <c r="AE48" s="41"/>
      <c r="AF48" s="106" t="s">
        <v>274</v>
      </c>
    </row>
    <row r="49" spans="1:32" ht="45" customHeight="1" x14ac:dyDescent="0.2">
      <c r="A49" s="109"/>
      <c r="B49" s="283" t="s">
        <v>275</v>
      </c>
      <c r="C49" s="283"/>
      <c r="D49" s="98" t="s">
        <v>266</v>
      </c>
      <c r="E49" s="99">
        <v>1.0524571144443523E-2</v>
      </c>
      <c r="F49" s="237">
        <v>23194.657920000001</v>
      </c>
      <c r="G49" s="238">
        <v>22669.543890000001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100">
        <v>51</v>
      </c>
      <c r="AA49" s="100">
        <v>29</v>
      </c>
      <c r="AB49" s="41"/>
      <c r="AC49" s="41"/>
      <c r="AD49" s="41"/>
      <c r="AE49" s="41"/>
      <c r="AF49" s="41"/>
    </row>
    <row r="50" spans="1:32" ht="45" customHeight="1" x14ac:dyDescent="0.2">
      <c r="A50" s="109"/>
      <c r="B50" s="283" t="s">
        <v>276</v>
      </c>
      <c r="C50" s="283"/>
      <c r="D50" s="98" t="s">
        <v>266</v>
      </c>
      <c r="E50" s="99">
        <v>3.3313996850915718E-2</v>
      </c>
      <c r="F50" s="237">
        <v>73560.200832000002</v>
      </c>
      <c r="G50" s="238">
        <v>71894.839194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100">
        <v>183</v>
      </c>
      <c r="AA50" s="100">
        <v>114</v>
      </c>
      <c r="AB50" s="41"/>
      <c r="AC50" s="41"/>
      <c r="AD50" s="41"/>
      <c r="AE50" s="41"/>
      <c r="AF50" s="41"/>
    </row>
    <row r="51" spans="1:32" ht="45" customHeight="1" x14ac:dyDescent="0.2">
      <c r="A51" s="109"/>
      <c r="B51" s="283" t="s">
        <v>277</v>
      </c>
      <c r="C51" s="283"/>
      <c r="D51" s="98" t="s">
        <v>266</v>
      </c>
      <c r="E51" s="99">
        <v>2.2872296345404823E-2</v>
      </c>
      <c r="F51" s="237">
        <v>50586.444416000013</v>
      </c>
      <c r="G51" s="238">
        <v>49441.195721999997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100">
        <v>143</v>
      </c>
      <c r="AA51" s="100">
        <v>113</v>
      </c>
      <c r="AB51" s="41"/>
      <c r="AC51" s="41"/>
      <c r="AD51" s="41"/>
      <c r="AE51" s="41"/>
      <c r="AF51" s="41"/>
    </row>
    <row r="52" spans="1:32" ht="45" customHeight="1" x14ac:dyDescent="0.2">
      <c r="A52" s="109"/>
      <c r="B52" s="283" t="s">
        <v>278</v>
      </c>
      <c r="C52" s="283"/>
      <c r="D52" s="98" t="s">
        <v>266</v>
      </c>
      <c r="E52" s="99">
        <v>2.0717659733156544E-3</v>
      </c>
      <c r="F52" s="237">
        <v>4638.9315839999999</v>
      </c>
      <c r="G52" s="238">
        <v>4533.9087779999991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100">
        <v>15</v>
      </c>
      <c r="AA52" s="100">
        <v>0</v>
      </c>
      <c r="AB52" s="41"/>
      <c r="AC52" s="41"/>
      <c r="AD52" s="41"/>
      <c r="AE52" s="41"/>
      <c r="AF52" s="106" t="s">
        <v>279</v>
      </c>
    </row>
    <row r="53" spans="1:32" ht="45" customHeight="1" x14ac:dyDescent="0.2">
      <c r="A53" s="109"/>
      <c r="B53" s="283" t="s">
        <v>280</v>
      </c>
      <c r="C53" s="283"/>
      <c r="D53" s="98" t="s">
        <v>40</v>
      </c>
      <c r="E53" s="99">
        <v>8.0384519764647392E-3</v>
      </c>
      <c r="F53" s="237">
        <v>17672.120320000002</v>
      </c>
      <c r="G53" s="238">
        <v>17272.033439999999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100">
        <v>22</v>
      </c>
      <c r="AA53" s="100">
        <v>89</v>
      </c>
      <c r="AB53" s="41"/>
      <c r="AC53" s="41"/>
      <c r="AD53" s="41"/>
      <c r="AE53" s="41"/>
      <c r="AF53" s="106" t="s">
        <v>281</v>
      </c>
    </row>
    <row r="54" spans="1:32" ht="45" customHeight="1" x14ac:dyDescent="0.2">
      <c r="A54" s="109"/>
      <c r="B54" s="283" t="s">
        <v>282</v>
      </c>
      <c r="C54" s="283"/>
      <c r="D54" s="98" t="s">
        <v>40</v>
      </c>
      <c r="E54" s="99">
        <v>7.7898400596668601E-3</v>
      </c>
      <c r="F54" s="237">
        <v>17230.317311999999</v>
      </c>
      <c r="G54" s="238">
        <v>16840.232603999997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100">
        <v>48</v>
      </c>
      <c r="AA54" s="100">
        <v>7</v>
      </c>
      <c r="AB54" s="41"/>
      <c r="AC54" s="41"/>
      <c r="AD54" s="41"/>
      <c r="AE54" s="41"/>
      <c r="AF54" s="41"/>
    </row>
    <row r="55" spans="1:32" ht="45" customHeight="1" x14ac:dyDescent="0.2">
      <c r="A55" s="109"/>
      <c r="B55" s="283" t="s">
        <v>283</v>
      </c>
      <c r="C55" s="283"/>
      <c r="D55" s="98" t="s">
        <v>40</v>
      </c>
      <c r="E55" s="99">
        <v>1.4088008618546449E-3</v>
      </c>
      <c r="F55" s="237">
        <v>3092.621056</v>
      </c>
      <c r="G55" s="238">
        <v>3022.6058519999997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100">
        <v>11</v>
      </c>
      <c r="AA55" s="100">
        <v>0</v>
      </c>
      <c r="AB55" s="41"/>
      <c r="AC55" s="41"/>
      <c r="AD55" s="41"/>
      <c r="AE55" s="41"/>
      <c r="AF55" s="41"/>
    </row>
    <row r="56" spans="1:32" ht="45" customHeight="1" x14ac:dyDescent="0.2">
      <c r="A56" s="109"/>
      <c r="B56" s="283" t="s">
        <v>284</v>
      </c>
      <c r="C56" s="283"/>
      <c r="D56" s="98" t="s">
        <v>285</v>
      </c>
      <c r="E56" s="99">
        <v>3.8120493909008041E-2</v>
      </c>
      <c r="F56" s="237">
        <v>84163.473024000006</v>
      </c>
      <c r="G56" s="238">
        <v>82258.059257999994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100">
        <v>150</v>
      </c>
      <c r="AA56" s="100">
        <v>17</v>
      </c>
      <c r="AB56" s="41"/>
      <c r="AC56" s="41"/>
      <c r="AD56" s="41"/>
      <c r="AE56" s="41"/>
      <c r="AF56" s="41"/>
    </row>
    <row r="57" spans="1:32" ht="45" customHeight="1" x14ac:dyDescent="0.2">
      <c r="A57" s="109"/>
      <c r="B57" s="283" t="s">
        <v>286</v>
      </c>
      <c r="C57" s="283"/>
      <c r="D57" s="98" t="s">
        <v>286</v>
      </c>
      <c r="E57" s="99">
        <v>9.1000000000000004E-3</v>
      </c>
      <c r="F57" s="237">
        <v>20102.036864000002</v>
      </c>
      <c r="G57" s="238">
        <v>19646.938038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100">
        <v>12</v>
      </c>
      <c r="AA57" s="100">
        <v>2</v>
      </c>
      <c r="AB57" s="41"/>
      <c r="AC57" s="41"/>
      <c r="AD57" s="41"/>
      <c r="AE57" s="41"/>
      <c r="AF57" s="41"/>
    </row>
    <row r="58" spans="1:32" ht="45" customHeight="1" x14ac:dyDescent="0.2">
      <c r="A58" s="109"/>
      <c r="B58" s="283" t="s">
        <v>287</v>
      </c>
      <c r="C58" s="283"/>
      <c r="D58" s="98" t="s">
        <v>288</v>
      </c>
      <c r="E58" s="99">
        <v>1E-3</v>
      </c>
      <c r="F58" s="237">
        <v>2209.0150400000002</v>
      </c>
      <c r="G58" s="238">
        <v>2159.0041799999999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100">
        <v>6</v>
      </c>
      <c r="AA58" s="100">
        <v>3</v>
      </c>
      <c r="AB58" s="41"/>
      <c r="AC58" s="41"/>
      <c r="AD58" s="41"/>
      <c r="AE58" s="41"/>
      <c r="AF58" s="41"/>
    </row>
    <row r="59" spans="1:32" ht="45" customHeight="1" x14ac:dyDescent="0.2">
      <c r="A59" s="109"/>
      <c r="B59" s="283" t="s">
        <v>289</v>
      </c>
      <c r="C59" s="283"/>
      <c r="D59" s="98" t="s">
        <v>290</v>
      </c>
      <c r="E59" s="99">
        <v>4.0000000000000002E-4</v>
      </c>
      <c r="F59" s="237">
        <v>883.60601600000007</v>
      </c>
      <c r="G59" s="238">
        <v>863.60167200000001</v>
      </c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100">
        <v>2</v>
      </c>
      <c r="AA59" s="100">
        <v>4</v>
      </c>
      <c r="AB59" s="41"/>
      <c r="AC59" s="41"/>
      <c r="AD59" s="41"/>
      <c r="AE59" s="41"/>
      <c r="AF59" s="41"/>
    </row>
    <row r="60" spans="1:32" ht="45" customHeight="1" x14ac:dyDescent="0.2">
      <c r="A60" s="109"/>
      <c r="B60" s="283" t="s">
        <v>291</v>
      </c>
      <c r="C60" s="283"/>
      <c r="D60" s="98" t="s">
        <v>292</v>
      </c>
      <c r="E60" s="99">
        <v>4.0000000000000002E-4</v>
      </c>
      <c r="F60" s="237">
        <v>883.60601600000007</v>
      </c>
      <c r="G60" s="238">
        <v>863.60167200000001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100">
        <v>4</v>
      </c>
      <c r="AA60" s="100">
        <v>5</v>
      </c>
      <c r="AB60" s="41"/>
      <c r="AC60" s="41"/>
      <c r="AD60" s="41"/>
      <c r="AE60" s="41"/>
      <c r="AF60" s="106" t="s">
        <v>293</v>
      </c>
    </row>
    <row r="61" spans="1:32" ht="45" customHeight="1" x14ac:dyDescent="0.2">
      <c r="A61" s="109"/>
      <c r="B61" s="283" t="s">
        <v>294</v>
      </c>
      <c r="C61" s="283"/>
      <c r="D61" s="98" t="s">
        <v>266</v>
      </c>
      <c r="E61" s="99">
        <v>3.5999999999999999E-3</v>
      </c>
      <c r="F61" s="237">
        <v>7952.4541440000012</v>
      </c>
      <c r="G61" s="238">
        <v>7772.4150479999998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100">
        <v>24</v>
      </c>
      <c r="AA61" s="100">
        <v>10</v>
      </c>
      <c r="AB61" s="41"/>
      <c r="AC61" s="41"/>
      <c r="AD61" s="41"/>
      <c r="AE61" s="41"/>
      <c r="AF61" s="41"/>
    </row>
    <row r="62" spans="1:32" ht="45" customHeight="1" x14ac:dyDescent="0.2">
      <c r="A62" s="109"/>
      <c r="B62" s="283" t="s">
        <v>295</v>
      </c>
      <c r="C62" s="283"/>
      <c r="D62" s="98" t="s">
        <v>266</v>
      </c>
      <c r="E62" s="99">
        <v>2.9999999999999997E-4</v>
      </c>
      <c r="F62" s="237">
        <v>662.70451200000002</v>
      </c>
      <c r="G62" s="238">
        <v>647.70125399999995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100">
        <v>2</v>
      </c>
      <c r="AA62" s="100">
        <v>0</v>
      </c>
      <c r="AB62" s="41"/>
      <c r="AC62" s="41"/>
      <c r="AD62" s="41"/>
      <c r="AE62" s="41"/>
      <c r="AF62" s="41"/>
    </row>
    <row r="63" spans="1:32" ht="45" customHeight="1" x14ac:dyDescent="0.2">
      <c r="A63" s="109"/>
      <c r="B63" s="283" t="s">
        <v>296</v>
      </c>
      <c r="C63" s="283"/>
      <c r="D63" s="98" t="s">
        <v>266</v>
      </c>
      <c r="E63" s="99">
        <v>1.4999999999999999E-4</v>
      </c>
      <c r="F63" s="237">
        <v>441.80300800000003</v>
      </c>
      <c r="G63" s="238">
        <v>431.800836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100">
        <v>1</v>
      </c>
      <c r="AA63" s="100">
        <v>0</v>
      </c>
      <c r="AB63" s="41"/>
      <c r="AC63" s="41"/>
      <c r="AD63" s="41"/>
      <c r="AE63" s="41"/>
      <c r="AF63" s="41"/>
    </row>
    <row r="64" spans="1:32" ht="45" customHeight="1" x14ac:dyDescent="0.2">
      <c r="A64" s="284" t="s">
        <v>297</v>
      </c>
      <c r="B64" s="284"/>
      <c r="C64" s="284"/>
      <c r="D64" s="284"/>
      <c r="E64" s="110">
        <v>1.0000465931880334</v>
      </c>
      <c r="F64" s="239">
        <f>SUM(F17:F63)</f>
        <v>2209015.04</v>
      </c>
      <c r="G64" s="239">
        <f>SUM(G17:G63)</f>
        <v>2159004.1799999997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>
        <f t="shared" ref="Z64:AA64" si="0">SUM(Z17:Z63)</f>
        <v>5321</v>
      </c>
      <c r="AA64" s="100">
        <f t="shared" si="0"/>
        <v>3525</v>
      </c>
      <c r="AB64" s="199"/>
      <c r="AC64" s="199"/>
      <c r="AD64" s="199"/>
      <c r="AE64" s="199"/>
      <c r="AF64" s="199"/>
    </row>
    <row r="65" spans="1:32" s="28" customFormat="1" ht="4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s="5" customFormat="1" ht="36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</row>
    <row r="67" spans="1:32" s="6" customFormat="1" ht="14.2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</row>
    <row r="68" spans="1:32" s="6" customFormat="1" ht="14.2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</row>
  </sheetData>
  <mergeCells count="77">
    <mergeCell ref="A11:B11"/>
    <mergeCell ref="A12:AF12"/>
    <mergeCell ref="A1:AF1"/>
    <mergeCell ref="A2:AF2"/>
    <mergeCell ref="B35:C35"/>
    <mergeCell ref="B20:C20"/>
    <mergeCell ref="B28:C28"/>
    <mergeCell ref="B29:C29"/>
    <mergeCell ref="B25:C25"/>
    <mergeCell ref="B24:C24"/>
    <mergeCell ref="B22:C22"/>
    <mergeCell ref="B27:C27"/>
    <mergeCell ref="B23:C23"/>
    <mergeCell ref="B21:C21"/>
    <mergeCell ref="B26:C26"/>
    <mergeCell ref="B30:C30"/>
    <mergeCell ref="B31:C31"/>
    <mergeCell ref="B32:C32"/>
    <mergeCell ref="B40:C40"/>
    <mergeCell ref="B55:C55"/>
    <mergeCell ref="B56:C56"/>
    <mergeCell ref="B45:C45"/>
    <mergeCell ref="B46:C46"/>
    <mergeCell ref="A3:AF3"/>
    <mergeCell ref="B50:C50"/>
    <mergeCell ref="B51:C51"/>
    <mergeCell ref="B52:C52"/>
    <mergeCell ref="B53:C53"/>
    <mergeCell ref="B18:C18"/>
    <mergeCell ref="B19:C19"/>
    <mergeCell ref="B16:C16"/>
    <mergeCell ref="B48:C48"/>
    <mergeCell ref="B49:C49"/>
    <mergeCell ref="B17:C17"/>
    <mergeCell ref="B33:C33"/>
    <mergeCell ref="B34:C34"/>
    <mergeCell ref="B42:C42"/>
    <mergeCell ref="B43:C43"/>
    <mergeCell ref="B44:C44"/>
    <mergeCell ref="A4:AF4"/>
    <mergeCell ref="A5:AF5"/>
    <mergeCell ref="A6:AF6"/>
    <mergeCell ref="A9:B9"/>
    <mergeCell ref="A10:B10"/>
    <mergeCell ref="A8:B8"/>
    <mergeCell ref="A13:AF13"/>
    <mergeCell ref="A15:C15"/>
    <mergeCell ref="D15:D16"/>
    <mergeCell ref="E15:E16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B15"/>
    <mergeCell ref="AC15:AE15"/>
    <mergeCell ref="AF15:AF16"/>
    <mergeCell ref="B61:C61"/>
    <mergeCell ref="B62:C62"/>
    <mergeCell ref="B63:C63"/>
    <mergeCell ref="A64:D64"/>
    <mergeCell ref="B57:C57"/>
    <mergeCell ref="B58:C58"/>
    <mergeCell ref="B59:C59"/>
    <mergeCell ref="B60:C60"/>
    <mergeCell ref="B54:C54"/>
    <mergeCell ref="B36:C36"/>
    <mergeCell ref="B37:C37"/>
    <mergeCell ref="B47:C47"/>
    <mergeCell ref="B38:C38"/>
    <mergeCell ref="B39:C39"/>
    <mergeCell ref="B41:C41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8"/>
  <sheetViews>
    <sheetView workbookViewId="0">
      <selection activeCell="A13" sqref="A13:AF13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345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>
        <v>14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">
      <c r="A10" s="261" t="s">
        <v>347</v>
      </c>
      <c r="B10" s="262"/>
      <c r="C10" s="246" t="s">
        <v>191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">
      <c r="A11" s="280"/>
      <c r="B11" s="281"/>
      <c r="C11" s="18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25.5" customHeight="1" x14ac:dyDescent="0.2">
      <c r="A13" s="291" t="s">
        <v>368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3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64" t="s">
        <v>1</v>
      </c>
      <c r="B15" s="268"/>
      <c r="C15" s="265"/>
      <c r="D15" s="269" t="s">
        <v>3</v>
      </c>
      <c r="E15" s="269" t="s">
        <v>5</v>
      </c>
      <c r="F15" s="266" t="s">
        <v>6</v>
      </c>
      <c r="G15" s="267"/>
      <c r="H15" s="266" t="s">
        <v>7</v>
      </c>
      <c r="I15" s="267"/>
      <c r="J15" s="264" t="s">
        <v>8</v>
      </c>
      <c r="K15" s="265"/>
      <c r="L15" s="264" t="s">
        <v>8</v>
      </c>
      <c r="M15" s="265"/>
      <c r="N15" s="264" t="s">
        <v>28</v>
      </c>
      <c r="O15" s="265"/>
      <c r="P15" s="264" t="s">
        <v>9</v>
      </c>
      <c r="Q15" s="265"/>
      <c r="R15" s="264" t="s">
        <v>10</v>
      </c>
      <c r="S15" s="265"/>
      <c r="T15" s="264" t="s">
        <v>10</v>
      </c>
      <c r="U15" s="265"/>
      <c r="V15" s="264" t="s">
        <v>29</v>
      </c>
      <c r="W15" s="265"/>
      <c r="X15" s="264" t="s">
        <v>11</v>
      </c>
      <c r="Y15" s="265"/>
      <c r="Z15" s="275" t="s">
        <v>22</v>
      </c>
      <c r="AA15" s="275"/>
      <c r="AB15" s="275"/>
      <c r="AC15" s="266" t="s">
        <v>12</v>
      </c>
      <c r="AD15" s="276"/>
      <c r="AE15" s="267"/>
      <c r="AF15" s="274" t="s">
        <v>23</v>
      </c>
    </row>
    <row r="16" spans="1:32" x14ac:dyDescent="0.2">
      <c r="A16" s="188" t="s">
        <v>13</v>
      </c>
      <c r="B16" s="275" t="s">
        <v>2</v>
      </c>
      <c r="C16" s="275"/>
      <c r="D16" s="270"/>
      <c r="E16" s="270"/>
      <c r="F16" s="187" t="s">
        <v>14</v>
      </c>
      <c r="G16" s="187" t="s">
        <v>15</v>
      </c>
      <c r="H16" s="187" t="s">
        <v>4</v>
      </c>
      <c r="I16" s="187" t="s">
        <v>16</v>
      </c>
      <c r="J16" s="187" t="s">
        <v>14</v>
      </c>
      <c r="K16" s="187" t="s">
        <v>15</v>
      </c>
      <c r="L16" s="2" t="s">
        <v>17</v>
      </c>
      <c r="M16" s="2" t="s">
        <v>18</v>
      </c>
      <c r="N16" s="187" t="s">
        <v>14</v>
      </c>
      <c r="O16" s="187" t="s">
        <v>15</v>
      </c>
      <c r="P16" s="2" t="s">
        <v>17</v>
      </c>
      <c r="Q16" s="2" t="s">
        <v>18</v>
      </c>
      <c r="R16" s="187" t="s">
        <v>14</v>
      </c>
      <c r="S16" s="187" t="s">
        <v>15</v>
      </c>
      <c r="T16" s="2" t="s">
        <v>17</v>
      </c>
      <c r="U16" s="2" t="s">
        <v>18</v>
      </c>
      <c r="V16" s="187" t="s">
        <v>14</v>
      </c>
      <c r="W16" s="187" t="s">
        <v>15</v>
      </c>
      <c r="X16" s="2" t="s">
        <v>17</v>
      </c>
      <c r="Y16" s="2" t="s">
        <v>18</v>
      </c>
      <c r="Z16" s="2" t="s">
        <v>17</v>
      </c>
      <c r="AA16" s="2" t="s">
        <v>18</v>
      </c>
      <c r="AB16" s="2" t="s">
        <v>24</v>
      </c>
      <c r="AC16" s="187" t="s">
        <v>19</v>
      </c>
      <c r="AD16" s="187" t="s">
        <v>20</v>
      </c>
      <c r="AE16" s="187" t="s">
        <v>21</v>
      </c>
      <c r="AF16" s="274"/>
    </row>
    <row r="17" spans="1:32" ht="45" customHeight="1" x14ac:dyDescent="0.2">
      <c r="A17" s="9"/>
      <c r="B17" s="290" t="s">
        <v>192</v>
      </c>
      <c r="C17" s="290"/>
      <c r="D17" s="68" t="s">
        <v>40</v>
      </c>
      <c r="E17" s="35">
        <v>0.7</v>
      </c>
      <c r="F17" s="198">
        <f>+F20*0.7</f>
        <v>280368.89999999997</v>
      </c>
      <c r="G17" s="198">
        <v>131904.75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190">
        <v>640</v>
      </c>
      <c r="AA17" s="26">
        <v>157</v>
      </c>
      <c r="AB17" s="14"/>
      <c r="AC17" s="3"/>
      <c r="AD17" s="3"/>
      <c r="AE17" s="3"/>
      <c r="AF17" s="25" t="s">
        <v>317</v>
      </c>
    </row>
    <row r="18" spans="1:32" ht="45" customHeight="1" x14ac:dyDescent="0.2">
      <c r="A18" s="9"/>
      <c r="B18" s="290" t="s">
        <v>193</v>
      </c>
      <c r="C18" s="290"/>
      <c r="D18" s="69" t="s">
        <v>194</v>
      </c>
      <c r="E18" s="35">
        <v>0.2</v>
      </c>
      <c r="F18" s="198">
        <f>+F20*0.2</f>
        <v>80105.400000000009</v>
      </c>
      <c r="G18" s="198">
        <v>37687.07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190">
        <v>12</v>
      </c>
      <c r="AA18" s="26">
        <v>0</v>
      </c>
      <c r="AB18" s="14"/>
      <c r="AC18" s="3"/>
      <c r="AD18" s="3"/>
      <c r="AE18" s="3"/>
      <c r="AF18" s="25" t="s">
        <v>318</v>
      </c>
    </row>
    <row r="19" spans="1:32" ht="45" customHeight="1" x14ac:dyDescent="0.2">
      <c r="A19" s="9"/>
      <c r="B19" s="290" t="s">
        <v>195</v>
      </c>
      <c r="C19" s="290"/>
      <c r="D19" s="68" t="s">
        <v>194</v>
      </c>
      <c r="E19" s="35">
        <v>0.1</v>
      </c>
      <c r="F19" s="198">
        <f>+F20*0.1</f>
        <v>40052.700000000004</v>
      </c>
      <c r="G19" s="198">
        <v>18843.52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190">
        <v>12</v>
      </c>
      <c r="AA19" s="26">
        <v>4</v>
      </c>
      <c r="AB19" s="14"/>
      <c r="AC19" s="3"/>
      <c r="AD19" s="3"/>
      <c r="AE19" s="3"/>
      <c r="AF19" s="25"/>
    </row>
    <row r="20" spans="1:32" ht="45" customHeight="1" x14ac:dyDescent="0.25">
      <c r="A20" s="277"/>
      <c r="B20" s="278"/>
      <c r="C20" s="279"/>
      <c r="D20" s="10"/>
      <c r="E20" s="27">
        <f>SUM(E17:E19)</f>
        <v>0.99999999999999989</v>
      </c>
      <c r="F20" s="172">
        <v>400527</v>
      </c>
      <c r="G20" s="172">
        <f>SUM(G17:G19)</f>
        <v>188435.34</v>
      </c>
      <c r="H20" s="20"/>
      <c r="I20" s="20"/>
      <c r="J20" s="20"/>
      <c r="K20" s="20"/>
      <c r="L20" s="10"/>
      <c r="M20" s="18"/>
      <c r="N20" s="21"/>
      <c r="O20" s="21"/>
      <c r="P20" s="10"/>
      <c r="Q20" s="10"/>
      <c r="R20" s="20"/>
      <c r="S20" s="20"/>
      <c r="T20" s="10"/>
      <c r="U20" s="10"/>
      <c r="V20" s="20"/>
      <c r="W20" s="20"/>
      <c r="X20" s="10"/>
      <c r="Y20" s="10"/>
      <c r="Z20" s="13">
        <f>SUM(Z17:Z19)</f>
        <v>664</v>
      </c>
      <c r="AA20" s="13">
        <f>SUM(AA17:AA19)</f>
        <v>161</v>
      </c>
      <c r="AB20" s="13"/>
      <c r="AC20" s="19"/>
      <c r="AD20" s="19"/>
      <c r="AE20" s="19"/>
      <c r="AF20" s="22"/>
    </row>
    <row r="21" spans="1:32" ht="45" customHeight="1" x14ac:dyDescent="0.2">
      <c r="A21" s="6"/>
      <c r="B21" s="6"/>
      <c r="C21" s="6"/>
      <c r="D21" s="6"/>
      <c r="E21" s="6"/>
      <c r="F21" s="1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45" customHeight="1" x14ac:dyDescent="0.2"/>
    <row r="23" spans="1:32" ht="45" customHeight="1" x14ac:dyDescent="0.2"/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s="28" customFormat="1" ht="4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5" customFormat="1" ht="36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6" customFormat="1" ht="14.2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6" customFormat="1" ht="14.2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</sheetData>
  <mergeCells count="33">
    <mergeCell ref="H15:I15"/>
    <mergeCell ref="J15:K15"/>
    <mergeCell ref="L15:M15"/>
    <mergeCell ref="N15:O15"/>
    <mergeCell ref="P15:Q15"/>
    <mergeCell ref="A8:B8"/>
    <mergeCell ref="A1:AF1"/>
    <mergeCell ref="A2:AF2"/>
    <mergeCell ref="A3:AF3"/>
    <mergeCell ref="A4:AF4"/>
    <mergeCell ref="A5:AF5"/>
    <mergeCell ref="A6:AF6"/>
    <mergeCell ref="A9:B9"/>
    <mergeCell ref="A10:B10"/>
    <mergeCell ref="A11:B11"/>
    <mergeCell ref="A12:AF12"/>
    <mergeCell ref="A13:AF13"/>
    <mergeCell ref="A20:C20"/>
    <mergeCell ref="AC15:AE15"/>
    <mergeCell ref="AF15:AF16"/>
    <mergeCell ref="B17:C17"/>
    <mergeCell ref="B18:C18"/>
    <mergeCell ref="B19:C19"/>
    <mergeCell ref="R15:S15"/>
    <mergeCell ref="T15:U15"/>
    <mergeCell ref="V15:W15"/>
    <mergeCell ref="X15:Y15"/>
    <mergeCell ref="Z15:AB15"/>
    <mergeCell ref="B16:C16"/>
    <mergeCell ref="A15:C15"/>
    <mergeCell ref="D15:D16"/>
    <mergeCell ref="E15:E16"/>
    <mergeCell ref="F15:G15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0"/>
  <sheetViews>
    <sheetView zoomScaleNormal="100" workbookViewId="0">
      <selection activeCell="A6" sqref="A6:AF6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352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353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280"/>
      <c r="B11" s="281"/>
      <c r="C11" s="21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x14ac:dyDescent="0.2">
      <c r="A12" s="255" t="s">
        <v>0</v>
      </c>
      <c r="B12" s="256" t="s">
        <v>0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256"/>
      <c r="V12" s="256"/>
      <c r="W12" s="256"/>
      <c r="X12" s="256"/>
      <c r="Y12" s="256"/>
      <c r="Z12" s="256"/>
      <c r="AA12" s="256"/>
      <c r="AB12" s="256"/>
      <c r="AC12" s="256"/>
      <c r="AD12" s="256"/>
      <c r="AE12" s="256"/>
      <c r="AF12" s="257"/>
    </row>
    <row r="13" spans="1:32" ht="25.5" customHeight="1" x14ac:dyDescent="0.2">
      <c r="A13" s="271" t="s">
        <v>165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3"/>
    </row>
    <row r="14" spans="1:32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spans="1:32" ht="12.75" customHeight="1" x14ac:dyDescent="0.2">
      <c r="A15" s="264" t="s">
        <v>1</v>
      </c>
      <c r="B15" s="268"/>
      <c r="C15" s="265"/>
      <c r="D15" s="269" t="s">
        <v>3</v>
      </c>
      <c r="E15" s="269" t="s">
        <v>5</v>
      </c>
      <c r="F15" s="266" t="s">
        <v>6</v>
      </c>
      <c r="G15" s="267"/>
      <c r="H15" s="266" t="s">
        <v>7</v>
      </c>
      <c r="I15" s="267"/>
      <c r="J15" s="264" t="s">
        <v>8</v>
      </c>
      <c r="K15" s="265"/>
      <c r="L15" s="264" t="s">
        <v>8</v>
      </c>
      <c r="M15" s="265"/>
      <c r="N15" s="264" t="s">
        <v>28</v>
      </c>
      <c r="O15" s="265"/>
      <c r="P15" s="264" t="s">
        <v>9</v>
      </c>
      <c r="Q15" s="265"/>
      <c r="R15" s="264" t="s">
        <v>10</v>
      </c>
      <c r="S15" s="265"/>
      <c r="T15" s="264" t="s">
        <v>10</v>
      </c>
      <c r="U15" s="265"/>
      <c r="V15" s="264" t="s">
        <v>29</v>
      </c>
      <c r="W15" s="265"/>
      <c r="X15" s="264" t="s">
        <v>11</v>
      </c>
      <c r="Y15" s="265"/>
      <c r="Z15" s="275" t="s">
        <v>22</v>
      </c>
      <c r="AA15" s="275"/>
      <c r="AB15" s="275"/>
      <c r="AC15" s="266" t="s">
        <v>12</v>
      </c>
      <c r="AD15" s="276"/>
      <c r="AE15" s="267"/>
      <c r="AF15" s="274" t="s">
        <v>23</v>
      </c>
    </row>
    <row r="16" spans="1:32" x14ac:dyDescent="0.2">
      <c r="A16" s="220" t="s">
        <v>13</v>
      </c>
      <c r="B16" s="275" t="s">
        <v>2</v>
      </c>
      <c r="C16" s="275"/>
      <c r="D16" s="270"/>
      <c r="E16" s="270"/>
      <c r="F16" s="219" t="s">
        <v>14</v>
      </c>
      <c r="G16" s="219" t="s">
        <v>15</v>
      </c>
      <c r="H16" s="219" t="s">
        <v>4</v>
      </c>
      <c r="I16" s="219" t="s">
        <v>16</v>
      </c>
      <c r="J16" s="219" t="s">
        <v>14</v>
      </c>
      <c r="K16" s="219" t="s">
        <v>15</v>
      </c>
      <c r="L16" s="2" t="s">
        <v>17</v>
      </c>
      <c r="M16" s="2" t="s">
        <v>18</v>
      </c>
      <c r="N16" s="219" t="s">
        <v>14</v>
      </c>
      <c r="O16" s="219" t="s">
        <v>15</v>
      </c>
      <c r="P16" s="2" t="s">
        <v>17</v>
      </c>
      <c r="Q16" s="2" t="s">
        <v>18</v>
      </c>
      <c r="R16" s="219" t="s">
        <v>14</v>
      </c>
      <c r="S16" s="219" t="s">
        <v>15</v>
      </c>
      <c r="T16" s="2" t="s">
        <v>17</v>
      </c>
      <c r="U16" s="2" t="s">
        <v>18</v>
      </c>
      <c r="V16" s="219" t="s">
        <v>14</v>
      </c>
      <c r="W16" s="219" t="s">
        <v>15</v>
      </c>
      <c r="X16" s="2" t="s">
        <v>17</v>
      </c>
      <c r="Y16" s="2" t="s">
        <v>18</v>
      </c>
      <c r="Z16" s="2" t="s">
        <v>17</v>
      </c>
      <c r="AA16" s="2" t="s">
        <v>18</v>
      </c>
      <c r="AB16" s="2" t="s">
        <v>24</v>
      </c>
      <c r="AC16" s="219" t="s">
        <v>19</v>
      </c>
      <c r="AD16" s="219" t="s">
        <v>20</v>
      </c>
      <c r="AE16" s="219" t="s">
        <v>21</v>
      </c>
      <c r="AF16" s="274"/>
    </row>
    <row r="17" spans="1:32" ht="45" customHeight="1" x14ac:dyDescent="0.2">
      <c r="A17" s="9"/>
      <c r="B17" s="294" t="s">
        <v>166</v>
      </c>
      <c r="C17" s="295"/>
      <c r="D17" s="217" t="s">
        <v>43</v>
      </c>
      <c r="E17" s="37">
        <v>0.8</v>
      </c>
      <c r="F17" s="23">
        <f>(F20*0.8)</f>
        <v>310070.8</v>
      </c>
      <c r="G17" s="23">
        <f>(G20*0.8)</f>
        <v>193075.48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30">
        <v>127308</v>
      </c>
      <c r="AA17" s="231">
        <v>8690</v>
      </c>
      <c r="AB17" s="14"/>
      <c r="AC17" s="3"/>
      <c r="AD17" s="3"/>
      <c r="AE17" s="3"/>
      <c r="AF17" s="25" t="s">
        <v>340</v>
      </c>
    </row>
    <row r="18" spans="1:32" ht="45" customHeight="1" x14ac:dyDescent="0.2">
      <c r="A18" s="9"/>
      <c r="B18" s="294" t="s">
        <v>167</v>
      </c>
      <c r="C18" s="295"/>
      <c r="D18" s="217" t="s">
        <v>44</v>
      </c>
      <c r="E18" s="37">
        <v>0.1</v>
      </c>
      <c r="F18" s="23">
        <f>(F20*0.1)</f>
        <v>38758.85</v>
      </c>
      <c r="G18" s="23">
        <f>(G20*0.1)</f>
        <v>24134.435000000001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30">
        <v>30</v>
      </c>
      <c r="AA18" s="231">
        <v>30</v>
      </c>
      <c r="AB18" s="14"/>
      <c r="AC18" s="3"/>
      <c r="AD18" s="3"/>
      <c r="AE18" s="3"/>
      <c r="AF18" s="25"/>
    </row>
    <row r="19" spans="1:32" ht="45" customHeight="1" x14ac:dyDescent="0.2">
      <c r="A19" s="9"/>
      <c r="B19" s="294" t="s">
        <v>168</v>
      </c>
      <c r="C19" s="295"/>
      <c r="D19" s="217" t="s">
        <v>30</v>
      </c>
      <c r="E19" s="37">
        <v>0.1</v>
      </c>
      <c r="F19" s="23">
        <f>(F20*0.1)</f>
        <v>38758.85</v>
      </c>
      <c r="G19" s="23">
        <f>(G20*0.1)</f>
        <v>24134.435000000001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30">
        <v>30</v>
      </c>
      <c r="AA19" s="231">
        <v>30</v>
      </c>
      <c r="AB19" s="14"/>
      <c r="AC19" s="3"/>
      <c r="AD19" s="3"/>
      <c r="AE19" s="3"/>
      <c r="AF19" s="25"/>
    </row>
    <row r="20" spans="1:32" ht="45" customHeight="1" x14ac:dyDescent="0.2">
      <c r="A20" s="277"/>
      <c r="B20" s="278"/>
      <c r="C20" s="279"/>
      <c r="D20" s="10"/>
      <c r="E20" s="27">
        <f>SUM(E17:E19)</f>
        <v>1</v>
      </c>
      <c r="F20" s="173">
        <v>387588.5</v>
      </c>
      <c r="G20" s="173">
        <v>241344.35</v>
      </c>
      <c r="H20" s="20"/>
      <c r="I20" s="20"/>
      <c r="J20" s="20"/>
      <c r="K20" s="20"/>
      <c r="L20" s="10"/>
      <c r="M20" s="18"/>
      <c r="N20" s="21"/>
      <c r="O20" s="21"/>
      <c r="P20" s="10"/>
      <c r="Q20" s="10"/>
      <c r="R20" s="20"/>
      <c r="S20" s="20"/>
      <c r="T20" s="10"/>
      <c r="U20" s="10"/>
      <c r="V20" s="20"/>
      <c r="W20" s="20"/>
      <c r="X20" s="10"/>
      <c r="Y20" s="10"/>
      <c r="Z20" s="13">
        <f>SUM(Z17:Z19)</f>
        <v>127368</v>
      </c>
      <c r="AA20" s="13">
        <f>SUM(AA17:AA19)</f>
        <v>8750</v>
      </c>
      <c r="AB20" s="13"/>
      <c r="AC20" s="19"/>
      <c r="AD20" s="19"/>
      <c r="AE20" s="19"/>
      <c r="AF20" s="22"/>
    </row>
    <row r="21" spans="1:32" ht="45" customHeight="1" x14ac:dyDescent="0.2">
      <c r="A21" s="6"/>
      <c r="B21" s="6"/>
      <c r="C21" s="6"/>
      <c r="D21" s="6"/>
      <c r="E21" s="6"/>
      <c r="F21" s="1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ht="45" customHeight="1" x14ac:dyDescent="0.2">
      <c r="A22" s="6"/>
      <c r="B22" s="12"/>
      <c r="C22" s="6"/>
      <c r="D22" s="6"/>
      <c r="E22" s="6"/>
      <c r="F22" s="11"/>
      <c r="G22" s="67"/>
      <c r="H22" s="6" t="s">
        <v>98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45" customHeight="1" x14ac:dyDescent="0.2"/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/>
    <row r="47" spans="1:32" s="28" customFormat="1" ht="4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5" customFormat="1" ht="36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6" customFormat="1" ht="14.2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6" customFormat="1" ht="14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</sheetData>
  <mergeCells count="33">
    <mergeCell ref="A1:AF1"/>
    <mergeCell ref="A2:AF2"/>
    <mergeCell ref="A3:AF3"/>
    <mergeCell ref="A8:B8"/>
    <mergeCell ref="A4:AF4"/>
    <mergeCell ref="A5:AF5"/>
    <mergeCell ref="A6:AF6"/>
    <mergeCell ref="A9:B9"/>
    <mergeCell ref="A10:B10"/>
    <mergeCell ref="A11:B11"/>
    <mergeCell ref="A12:AF12"/>
    <mergeCell ref="A13:AF13"/>
    <mergeCell ref="B19:C19"/>
    <mergeCell ref="A20:C20"/>
    <mergeCell ref="J15:K15"/>
    <mergeCell ref="L15:M15"/>
    <mergeCell ref="N15:O15"/>
    <mergeCell ref="A15:C15"/>
    <mergeCell ref="D15:D16"/>
    <mergeCell ref="E15:E16"/>
    <mergeCell ref="F15:G15"/>
    <mergeCell ref="H15:I15"/>
    <mergeCell ref="Z15:AB15"/>
    <mergeCell ref="AC15:AE15"/>
    <mergeCell ref="AF15:AF16"/>
    <mergeCell ref="B17:C17"/>
    <mergeCell ref="B18:C18"/>
    <mergeCell ref="B16:C16"/>
    <mergeCell ref="T15:U15"/>
    <mergeCell ref="V15:W15"/>
    <mergeCell ref="X15:Y15"/>
    <mergeCell ref="P15:Q15"/>
    <mergeCell ref="R15:S1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1"/>
  <sheetViews>
    <sheetView zoomScaleNormal="100" workbookViewId="0">
      <selection activeCell="A6" sqref="A6:AF6"/>
    </sheetView>
  </sheetViews>
  <sheetFormatPr baseColWidth="10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7.710937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7.7109375" style="4" customWidth="1"/>
    <col min="262" max="263" width="14.8554687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7.7109375" style="4" customWidth="1"/>
    <col min="518" max="519" width="14.8554687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7.7109375" style="4" customWidth="1"/>
    <col min="774" max="775" width="14.8554687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7.7109375" style="4" customWidth="1"/>
    <col min="1030" max="1031" width="14.8554687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7.7109375" style="4" customWidth="1"/>
    <col min="1286" max="1287" width="14.8554687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7.7109375" style="4" customWidth="1"/>
    <col min="1542" max="1543" width="14.8554687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7.7109375" style="4" customWidth="1"/>
    <col min="1798" max="1799" width="14.8554687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7.7109375" style="4" customWidth="1"/>
    <col min="2054" max="2055" width="14.8554687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7.7109375" style="4" customWidth="1"/>
    <col min="2310" max="2311" width="14.8554687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7.7109375" style="4" customWidth="1"/>
    <col min="2566" max="2567" width="14.8554687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7.7109375" style="4" customWidth="1"/>
    <col min="2822" max="2823" width="14.8554687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7.7109375" style="4" customWidth="1"/>
    <col min="3078" max="3079" width="14.8554687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7.7109375" style="4" customWidth="1"/>
    <col min="3334" max="3335" width="14.8554687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7.7109375" style="4" customWidth="1"/>
    <col min="3590" max="3591" width="14.8554687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7.7109375" style="4" customWidth="1"/>
    <col min="3846" max="3847" width="14.8554687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7.7109375" style="4" customWidth="1"/>
    <col min="4102" max="4103" width="14.8554687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7.7109375" style="4" customWidth="1"/>
    <col min="4358" max="4359" width="14.8554687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7.7109375" style="4" customWidth="1"/>
    <col min="4614" max="4615" width="14.8554687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7.7109375" style="4" customWidth="1"/>
    <col min="4870" max="4871" width="14.8554687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7.7109375" style="4" customWidth="1"/>
    <col min="5126" max="5127" width="14.8554687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7.7109375" style="4" customWidth="1"/>
    <col min="5382" max="5383" width="14.8554687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7.7109375" style="4" customWidth="1"/>
    <col min="5638" max="5639" width="14.8554687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7.7109375" style="4" customWidth="1"/>
    <col min="5894" max="5895" width="14.8554687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7.7109375" style="4" customWidth="1"/>
    <col min="6150" max="6151" width="14.8554687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7.7109375" style="4" customWidth="1"/>
    <col min="6406" max="6407" width="14.8554687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7.7109375" style="4" customWidth="1"/>
    <col min="6662" max="6663" width="14.8554687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7.7109375" style="4" customWidth="1"/>
    <col min="6918" max="6919" width="14.8554687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7.7109375" style="4" customWidth="1"/>
    <col min="7174" max="7175" width="14.8554687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7.7109375" style="4" customWidth="1"/>
    <col min="7430" max="7431" width="14.8554687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7.7109375" style="4" customWidth="1"/>
    <col min="7686" max="7687" width="14.8554687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7.7109375" style="4" customWidth="1"/>
    <col min="7942" max="7943" width="14.8554687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7.7109375" style="4" customWidth="1"/>
    <col min="8198" max="8199" width="14.8554687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7.7109375" style="4" customWidth="1"/>
    <col min="8454" max="8455" width="14.8554687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7.7109375" style="4" customWidth="1"/>
    <col min="8710" max="8711" width="14.8554687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7.7109375" style="4" customWidth="1"/>
    <col min="8966" max="8967" width="14.8554687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7.7109375" style="4" customWidth="1"/>
    <col min="9222" max="9223" width="14.8554687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7.7109375" style="4" customWidth="1"/>
    <col min="9478" max="9479" width="14.8554687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7.7109375" style="4" customWidth="1"/>
    <col min="9734" max="9735" width="14.8554687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7.7109375" style="4" customWidth="1"/>
    <col min="9990" max="9991" width="14.8554687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7.7109375" style="4" customWidth="1"/>
    <col min="10246" max="10247" width="14.8554687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7.7109375" style="4" customWidth="1"/>
    <col min="10502" max="10503" width="14.8554687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7.7109375" style="4" customWidth="1"/>
    <col min="10758" max="10759" width="14.8554687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7.7109375" style="4" customWidth="1"/>
    <col min="11014" max="11015" width="14.8554687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7.7109375" style="4" customWidth="1"/>
    <col min="11270" max="11271" width="14.8554687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7.7109375" style="4" customWidth="1"/>
    <col min="11526" max="11527" width="14.8554687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7.7109375" style="4" customWidth="1"/>
    <col min="11782" max="11783" width="14.8554687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7.7109375" style="4" customWidth="1"/>
    <col min="12038" max="12039" width="14.8554687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7.7109375" style="4" customWidth="1"/>
    <col min="12294" max="12295" width="14.8554687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7.7109375" style="4" customWidth="1"/>
    <col min="12550" max="12551" width="14.8554687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7.7109375" style="4" customWidth="1"/>
    <col min="12806" max="12807" width="14.8554687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7.7109375" style="4" customWidth="1"/>
    <col min="13062" max="13063" width="14.8554687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7.7109375" style="4" customWidth="1"/>
    <col min="13318" max="13319" width="14.8554687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7.7109375" style="4" customWidth="1"/>
    <col min="13574" max="13575" width="14.8554687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7.7109375" style="4" customWidth="1"/>
    <col min="13830" max="13831" width="14.8554687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7.7109375" style="4" customWidth="1"/>
    <col min="14086" max="14087" width="14.8554687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7.7109375" style="4" customWidth="1"/>
    <col min="14342" max="14343" width="14.8554687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7.7109375" style="4" customWidth="1"/>
    <col min="14598" max="14599" width="14.8554687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7.7109375" style="4" customWidth="1"/>
    <col min="14854" max="14855" width="14.8554687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7.7109375" style="4" customWidth="1"/>
    <col min="15110" max="15111" width="14.8554687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7.7109375" style="4" customWidth="1"/>
    <col min="15366" max="15367" width="14.8554687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7.7109375" style="4" customWidth="1"/>
    <col min="15622" max="15623" width="14.8554687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7.7109375" style="4" customWidth="1"/>
    <col min="15878" max="15879" width="14.8554687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7.7109375" style="4" customWidth="1"/>
    <col min="16134" max="16135" width="14.8554687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352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2"/>
      <c r="C9" s="245"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261" t="s">
        <v>347</v>
      </c>
      <c r="B10" s="262"/>
      <c r="C10" s="246" t="s">
        <v>354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6"/>
    </row>
    <row r="11" spans="1:32" x14ac:dyDescent="0.2">
      <c r="A11" s="255" t="s">
        <v>0</v>
      </c>
      <c r="B11" s="256" t="s">
        <v>0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  <c r="AA11" s="256"/>
      <c r="AB11" s="256"/>
      <c r="AC11" s="256"/>
      <c r="AD11" s="256"/>
      <c r="AE11" s="256"/>
      <c r="AF11" s="257"/>
    </row>
    <row r="12" spans="1:32" ht="25.5" customHeight="1" x14ac:dyDescent="0.2">
      <c r="A12" s="271" t="s">
        <v>169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  <c r="AF12" s="273"/>
    </row>
    <row r="13" spans="1:32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12.75" customHeight="1" x14ac:dyDescent="0.2">
      <c r="A14" s="264" t="s">
        <v>1</v>
      </c>
      <c r="B14" s="268"/>
      <c r="C14" s="265"/>
      <c r="D14" s="269" t="s">
        <v>3</v>
      </c>
      <c r="E14" s="269" t="s">
        <v>5</v>
      </c>
      <c r="F14" s="266" t="s">
        <v>6</v>
      </c>
      <c r="G14" s="267"/>
      <c r="H14" s="266" t="s">
        <v>7</v>
      </c>
      <c r="I14" s="267"/>
      <c r="J14" s="264" t="s">
        <v>8</v>
      </c>
      <c r="K14" s="265"/>
      <c r="L14" s="264" t="s">
        <v>8</v>
      </c>
      <c r="M14" s="265"/>
      <c r="N14" s="264" t="s">
        <v>28</v>
      </c>
      <c r="O14" s="265"/>
      <c r="P14" s="264" t="s">
        <v>9</v>
      </c>
      <c r="Q14" s="265"/>
      <c r="R14" s="264" t="s">
        <v>10</v>
      </c>
      <c r="S14" s="265"/>
      <c r="T14" s="264" t="s">
        <v>10</v>
      </c>
      <c r="U14" s="265"/>
      <c r="V14" s="264" t="s">
        <v>29</v>
      </c>
      <c r="W14" s="265"/>
      <c r="X14" s="264" t="s">
        <v>11</v>
      </c>
      <c r="Y14" s="265"/>
      <c r="Z14" s="275" t="s">
        <v>22</v>
      </c>
      <c r="AA14" s="275"/>
      <c r="AB14" s="275"/>
      <c r="AC14" s="266" t="s">
        <v>12</v>
      </c>
      <c r="AD14" s="276"/>
      <c r="AE14" s="267"/>
      <c r="AF14" s="274" t="s">
        <v>23</v>
      </c>
    </row>
    <row r="15" spans="1:32" x14ac:dyDescent="0.2">
      <c r="A15" s="220" t="s">
        <v>13</v>
      </c>
      <c r="B15" s="275" t="s">
        <v>2</v>
      </c>
      <c r="C15" s="275"/>
      <c r="D15" s="270"/>
      <c r="E15" s="270"/>
      <c r="F15" s="219" t="s">
        <v>14</v>
      </c>
      <c r="G15" s="219" t="s">
        <v>15</v>
      </c>
      <c r="H15" s="219" t="s">
        <v>4</v>
      </c>
      <c r="I15" s="219" t="s">
        <v>16</v>
      </c>
      <c r="J15" s="219" t="s">
        <v>14</v>
      </c>
      <c r="K15" s="219" t="s">
        <v>15</v>
      </c>
      <c r="L15" s="2" t="s">
        <v>17</v>
      </c>
      <c r="M15" s="2" t="s">
        <v>18</v>
      </c>
      <c r="N15" s="219" t="s">
        <v>14</v>
      </c>
      <c r="O15" s="219" t="s">
        <v>15</v>
      </c>
      <c r="P15" s="2" t="s">
        <v>17</v>
      </c>
      <c r="Q15" s="2" t="s">
        <v>18</v>
      </c>
      <c r="R15" s="219" t="s">
        <v>14</v>
      </c>
      <c r="S15" s="219" t="s">
        <v>15</v>
      </c>
      <c r="T15" s="2" t="s">
        <v>17</v>
      </c>
      <c r="U15" s="2" t="s">
        <v>18</v>
      </c>
      <c r="V15" s="219" t="s">
        <v>14</v>
      </c>
      <c r="W15" s="219" t="s">
        <v>15</v>
      </c>
      <c r="X15" s="2" t="s">
        <v>17</v>
      </c>
      <c r="Y15" s="2" t="s">
        <v>18</v>
      </c>
      <c r="Z15" s="2" t="s">
        <v>17</v>
      </c>
      <c r="AA15" s="2" t="s">
        <v>18</v>
      </c>
      <c r="AB15" s="2" t="s">
        <v>24</v>
      </c>
      <c r="AC15" s="219" t="s">
        <v>19</v>
      </c>
      <c r="AD15" s="219" t="s">
        <v>20</v>
      </c>
      <c r="AE15" s="219" t="s">
        <v>21</v>
      </c>
      <c r="AF15" s="274"/>
    </row>
    <row r="16" spans="1:32" ht="45" customHeight="1" x14ac:dyDescent="0.2">
      <c r="A16" s="9"/>
      <c r="B16" s="294" t="s">
        <v>170</v>
      </c>
      <c r="C16" s="295"/>
      <c r="D16" s="34" t="s">
        <v>171</v>
      </c>
      <c r="E16" s="35">
        <v>0.8</v>
      </c>
      <c r="F16" s="23">
        <f>(F21*0.8)</f>
        <v>310070.8</v>
      </c>
      <c r="G16" s="23">
        <f>(G21*0.8)</f>
        <v>193075.48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231">
        <v>5202</v>
      </c>
      <c r="AA16" s="26">
        <v>1734</v>
      </c>
      <c r="AB16" s="14"/>
      <c r="AC16" s="3"/>
      <c r="AD16" s="3"/>
      <c r="AE16" s="38"/>
      <c r="AF16" s="25" t="s">
        <v>340</v>
      </c>
    </row>
    <row r="17" spans="1:32" ht="45" customHeight="1" x14ac:dyDescent="0.2">
      <c r="A17" s="9"/>
      <c r="B17" s="294" t="s">
        <v>172</v>
      </c>
      <c r="C17" s="295"/>
      <c r="D17" s="36" t="s">
        <v>173</v>
      </c>
      <c r="E17" s="35">
        <v>0.1</v>
      </c>
      <c r="F17" s="23">
        <f>(F21*0.1)</f>
        <v>38758.85</v>
      </c>
      <c r="G17" s="23">
        <f>(G21*0.1)</f>
        <v>24134.435000000001</v>
      </c>
      <c r="H17" s="14"/>
      <c r="I17" s="17"/>
      <c r="J17" s="8"/>
      <c r="K17" s="8"/>
      <c r="L17" s="9"/>
      <c r="M17" s="15"/>
      <c r="N17" s="8"/>
      <c r="O17" s="8"/>
      <c r="P17" s="9"/>
      <c r="Q17" s="15"/>
      <c r="R17" s="8"/>
      <c r="S17" s="8"/>
      <c r="T17" s="9"/>
      <c r="U17" s="15"/>
      <c r="V17" s="8"/>
      <c r="W17" s="8"/>
      <c r="X17" s="9"/>
      <c r="Y17" s="3"/>
      <c r="Z17" s="231">
        <v>60</v>
      </c>
      <c r="AA17" s="26">
        <v>60</v>
      </c>
      <c r="AB17" s="14"/>
      <c r="AC17" s="3"/>
      <c r="AD17" s="3"/>
      <c r="AE17" s="40"/>
      <c r="AF17" s="40"/>
    </row>
    <row r="18" spans="1:32" ht="45" customHeight="1" x14ac:dyDescent="0.2">
      <c r="A18" s="9"/>
      <c r="B18" s="294" t="s">
        <v>174</v>
      </c>
      <c r="C18" s="295"/>
      <c r="D18" s="34" t="s">
        <v>30</v>
      </c>
      <c r="E18" s="35">
        <v>7.0000000000000007E-2</v>
      </c>
      <c r="F18" s="23">
        <f>(F21*0.07)</f>
        <v>27131.195000000003</v>
      </c>
      <c r="G18" s="23">
        <f>(G21*0.07)</f>
        <v>16894.104500000001</v>
      </c>
      <c r="H18" s="14"/>
      <c r="I18" s="17"/>
      <c r="J18" s="8"/>
      <c r="K18" s="8"/>
      <c r="L18" s="9"/>
      <c r="M18" s="15"/>
      <c r="N18" s="8"/>
      <c r="O18" s="8"/>
      <c r="P18" s="9"/>
      <c r="Q18" s="15"/>
      <c r="R18" s="8"/>
      <c r="S18" s="8"/>
      <c r="T18" s="9"/>
      <c r="U18" s="15"/>
      <c r="V18" s="8"/>
      <c r="W18" s="8"/>
      <c r="X18" s="9"/>
      <c r="Y18" s="3"/>
      <c r="Z18" s="231">
        <v>45</v>
      </c>
      <c r="AA18" s="26">
        <v>48</v>
      </c>
      <c r="AB18" s="14"/>
      <c r="AC18" s="3"/>
      <c r="AD18" s="3"/>
      <c r="AE18" s="40"/>
      <c r="AF18" s="40"/>
    </row>
    <row r="19" spans="1:32" ht="45" customHeight="1" x14ac:dyDescent="0.2">
      <c r="A19" s="9"/>
      <c r="B19" s="222"/>
      <c r="C19" s="223" t="s">
        <v>175</v>
      </c>
      <c r="D19" s="34" t="s">
        <v>176</v>
      </c>
      <c r="E19" s="35">
        <v>0.02</v>
      </c>
      <c r="F19" s="23">
        <f>(F21*0.02)</f>
        <v>7751.77</v>
      </c>
      <c r="G19" s="23">
        <f>(G21*0.02)</f>
        <v>4826.8870000000006</v>
      </c>
      <c r="H19" s="14"/>
      <c r="I19" s="17"/>
      <c r="J19" s="8"/>
      <c r="K19" s="8"/>
      <c r="L19" s="9"/>
      <c r="M19" s="15"/>
      <c r="N19" s="8"/>
      <c r="O19" s="8"/>
      <c r="P19" s="9"/>
      <c r="Q19" s="15"/>
      <c r="R19" s="8"/>
      <c r="S19" s="8"/>
      <c r="T19" s="9"/>
      <c r="U19" s="15"/>
      <c r="V19" s="8"/>
      <c r="W19" s="8"/>
      <c r="X19" s="9"/>
      <c r="Y19" s="3"/>
      <c r="Z19" s="231">
        <v>0</v>
      </c>
      <c r="AA19" s="26">
        <v>0</v>
      </c>
      <c r="AB19" s="14"/>
      <c r="AC19" s="3"/>
      <c r="AD19" s="3"/>
      <c r="AE19" s="41"/>
      <c r="AF19" s="41"/>
    </row>
    <row r="20" spans="1:32" ht="45" customHeight="1" x14ac:dyDescent="0.2">
      <c r="A20" s="9"/>
      <c r="B20" s="294" t="s">
        <v>177</v>
      </c>
      <c r="C20" s="295"/>
      <c r="D20" s="34" t="s">
        <v>59</v>
      </c>
      <c r="E20" s="35">
        <v>0.01</v>
      </c>
      <c r="F20" s="23">
        <f>(F21*0.01)</f>
        <v>3875.8850000000002</v>
      </c>
      <c r="G20" s="23">
        <f>(G21*0.01)</f>
        <v>2413.4435000000003</v>
      </c>
      <c r="H20" s="14"/>
      <c r="I20" s="17"/>
      <c r="J20" s="8"/>
      <c r="K20" s="8"/>
      <c r="L20" s="9"/>
      <c r="M20" s="15"/>
      <c r="N20" s="8"/>
      <c r="O20" s="8"/>
      <c r="P20" s="9"/>
      <c r="Q20" s="15"/>
      <c r="R20" s="8"/>
      <c r="S20" s="8"/>
      <c r="T20" s="9"/>
      <c r="U20" s="15"/>
      <c r="V20" s="8"/>
      <c r="W20" s="8"/>
      <c r="X20" s="9"/>
      <c r="Y20" s="3"/>
      <c r="Z20" s="231">
        <v>0</v>
      </c>
      <c r="AA20" s="26">
        <v>0</v>
      </c>
      <c r="AB20" s="14"/>
      <c r="AC20" s="3"/>
      <c r="AD20" s="3"/>
      <c r="AE20" s="41"/>
      <c r="AF20" s="41"/>
    </row>
    <row r="21" spans="1:32" ht="45" customHeight="1" x14ac:dyDescent="0.2">
      <c r="A21" s="277"/>
      <c r="B21" s="278"/>
      <c r="C21" s="279"/>
      <c r="D21" s="111"/>
      <c r="E21" s="112">
        <f>SUM(E16:E20)</f>
        <v>1</v>
      </c>
      <c r="F21" s="173">
        <v>387588.5</v>
      </c>
      <c r="G21" s="173">
        <v>241344.35</v>
      </c>
      <c r="H21" s="20"/>
      <c r="I21" s="20"/>
      <c r="J21" s="20"/>
      <c r="K21" s="20"/>
      <c r="L21" s="10"/>
      <c r="M21" s="18"/>
      <c r="N21" s="21"/>
      <c r="O21" s="21"/>
      <c r="P21" s="10"/>
      <c r="Q21" s="10"/>
      <c r="R21" s="20"/>
      <c r="S21" s="20"/>
      <c r="T21" s="10"/>
      <c r="U21" s="10"/>
      <c r="V21" s="20"/>
      <c r="W21" s="20"/>
      <c r="X21" s="10"/>
      <c r="Y21" s="10"/>
      <c r="Z21" s="13">
        <f>SUM(Z16:Z20)</f>
        <v>5307</v>
      </c>
      <c r="AA21" s="13">
        <f>SUM(AA16:AA20)</f>
        <v>1842</v>
      </c>
      <c r="AB21" s="13"/>
      <c r="AC21" s="113"/>
      <c r="AD21" s="113"/>
      <c r="AE21" s="114"/>
      <c r="AF21" s="114"/>
    </row>
    <row r="22" spans="1:32" ht="45" customHeight="1" x14ac:dyDescent="0.2">
      <c r="A22" s="6"/>
      <c r="B22" s="6"/>
      <c r="C22" s="6"/>
      <c r="D22" s="6"/>
      <c r="E22" s="6"/>
      <c r="F22" s="11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2" ht="45" customHeight="1" x14ac:dyDescent="0.2">
      <c r="A23" s="6"/>
      <c r="B23" s="12"/>
      <c r="C23" s="6"/>
      <c r="D23" s="6"/>
      <c r="E23" s="6"/>
      <c r="F23" s="11"/>
      <c r="G23" s="6"/>
      <c r="H23" s="6" t="s">
        <v>98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2" ht="45" customHeight="1" x14ac:dyDescent="0.2"/>
    <row r="25" spans="1:32" ht="45" customHeight="1" x14ac:dyDescent="0.2"/>
    <row r="26" spans="1:32" ht="45" customHeight="1" x14ac:dyDescent="0.2"/>
    <row r="27" spans="1:32" ht="45" customHeight="1" x14ac:dyDescent="0.2"/>
    <row r="28" spans="1:32" ht="45" customHeight="1" x14ac:dyDescent="0.2"/>
    <row r="29" spans="1:32" ht="45" customHeight="1" x14ac:dyDescent="0.2"/>
    <row r="30" spans="1:32" ht="45" customHeight="1" x14ac:dyDescent="0.2"/>
    <row r="31" spans="1:32" ht="45" customHeight="1" x14ac:dyDescent="0.2"/>
    <row r="32" spans="1:32" ht="45" customHeight="1" x14ac:dyDescent="0.2"/>
    <row r="33" spans="1:32" ht="45" customHeight="1" x14ac:dyDescent="0.2"/>
    <row r="34" spans="1:32" ht="45" customHeight="1" x14ac:dyDescent="0.2"/>
    <row r="35" spans="1:32" ht="45" customHeight="1" x14ac:dyDescent="0.2"/>
    <row r="36" spans="1:32" ht="45" customHeight="1" x14ac:dyDescent="0.2"/>
    <row r="37" spans="1:32" ht="45" customHeight="1" x14ac:dyDescent="0.2"/>
    <row r="38" spans="1:32" ht="45" customHeight="1" x14ac:dyDescent="0.2"/>
    <row r="39" spans="1:32" ht="45" customHeight="1" x14ac:dyDescent="0.2"/>
    <row r="40" spans="1:32" ht="45" customHeight="1" x14ac:dyDescent="0.2"/>
    <row r="41" spans="1:32" ht="45" customHeight="1" x14ac:dyDescent="0.2"/>
    <row r="42" spans="1:32" ht="45" customHeight="1" x14ac:dyDescent="0.2"/>
    <row r="43" spans="1:32" ht="45" customHeight="1" x14ac:dyDescent="0.2"/>
    <row r="44" spans="1:32" ht="45" customHeight="1" x14ac:dyDescent="0.2"/>
    <row r="45" spans="1:32" ht="45" customHeight="1" x14ac:dyDescent="0.2"/>
    <row r="46" spans="1:32" ht="45" customHeight="1" x14ac:dyDescent="0.2"/>
    <row r="47" spans="1:32" ht="45" customHeight="1" x14ac:dyDescent="0.2"/>
    <row r="48" spans="1:32" s="28" customFormat="1" ht="4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5" customFormat="1" ht="36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6" customFormat="1" ht="14.2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6" customFormat="1" ht="14.2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</sheetData>
  <mergeCells count="33">
    <mergeCell ref="A1:AF1"/>
    <mergeCell ref="A2:AF2"/>
    <mergeCell ref="A3:AF3"/>
    <mergeCell ref="A11:AF11"/>
    <mergeCell ref="A12:AF12"/>
    <mergeCell ref="A4:AF4"/>
    <mergeCell ref="A5:AF5"/>
    <mergeCell ref="A6:AF6"/>
    <mergeCell ref="A8:B8"/>
    <mergeCell ref="A9:B9"/>
    <mergeCell ref="A10:B10"/>
    <mergeCell ref="X14:Y14"/>
    <mergeCell ref="Z14:AB14"/>
    <mergeCell ref="AC14:AE14"/>
    <mergeCell ref="AF14:AF15"/>
    <mergeCell ref="L14:M14"/>
    <mergeCell ref="N14:O14"/>
    <mergeCell ref="P14:Q14"/>
    <mergeCell ref="R14:S14"/>
    <mergeCell ref="T14:U14"/>
    <mergeCell ref="B16:C16"/>
    <mergeCell ref="B18:C18"/>
    <mergeCell ref="B20:C20"/>
    <mergeCell ref="A21:C21"/>
    <mergeCell ref="V14:W14"/>
    <mergeCell ref="B15:C15"/>
    <mergeCell ref="B17:C17"/>
    <mergeCell ref="J14:K14"/>
    <mergeCell ref="A14:C14"/>
    <mergeCell ref="D14:D15"/>
    <mergeCell ref="E14:E15"/>
    <mergeCell ref="F14:G14"/>
    <mergeCell ref="H14:I14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52"/>
  <sheetViews>
    <sheetView zoomScaleNormal="100" workbookViewId="0">
      <selection activeCell="A6" sqref="A6:N6"/>
    </sheetView>
  </sheetViews>
  <sheetFormatPr baseColWidth="10" defaultColWidth="11.5703125" defaultRowHeight="15" x14ac:dyDescent="0.25"/>
  <cols>
    <col min="1" max="1" width="5.42578125" style="45" customWidth="1"/>
    <col min="2" max="2" width="12" style="45" customWidth="1"/>
    <col min="3" max="3" width="28.7109375" style="45" customWidth="1"/>
    <col min="4" max="4" width="13.85546875" style="45" customWidth="1"/>
    <col min="5" max="5" width="10.5703125" style="45" customWidth="1"/>
    <col min="6" max="6" width="26.140625" style="45" customWidth="1"/>
    <col min="7" max="7" width="14.42578125" style="45" customWidth="1"/>
    <col min="8" max="8" width="12.5703125" style="45" customWidth="1"/>
    <col min="9" max="9" width="10.140625" style="45" customWidth="1"/>
    <col min="10" max="10" width="10.85546875" style="45" hidden="1" customWidth="1"/>
    <col min="11" max="11" width="5.42578125" style="45" customWidth="1"/>
    <col min="12" max="12" width="4.7109375" style="45" customWidth="1"/>
    <col min="13" max="13" width="5.28515625" style="45" customWidth="1"/>
    <col min="14" max="14" width="33.140625" style="45" customWidth="1"/>
    <col min="15" max="16384" width="11.5703125" style="45"/>
  </cols>
  <sheetData>
    <row r="1" spans="1:32" x14ac:dyDescent="0.25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</row>
    <row r="2" spans="1:32" x14ac:dyDescent="0.25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</row>
    <row r="3" spans="1:32" hidden="1" x14ac:dyDescent="0.25">
      <c r="A3" s="346" t="s">
        <v>25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32" hidden="1" x14ac:dyDescent="0.25">
      <c r="A4" s="346" t="s">
        <v>26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</row>
    <row r="5" spans="1:32" hidden="1" x14ac:dyDescent="0.25">
      <c r="A5" s="346" t="s">
        <v>27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32" x14ac:dyDescent="0.25">
      <c r="A6" s="260" t="s">
        <v>326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</row>
    <row r="7" spans="1:32" x14ac:dyDescent="0.25">
      <c r="A7" s="261" t="s">
        <v>344</v>
      </c>
      <c r="B7" s="261"/>
      <c r="C7" s="245" t="s">
        <v>345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32" x14ac:dyDescent="0.25">
      <c r="A8" s="261" t="s">
        <v>346</v>
      </c>
      <c r="B8" s="262"/>
      <c r="C8" s="245">
        <v>12</v>
      </c>
      <c r="D8" s="46"/>
      <c r="E8" s="46"/>
      <c r="F8" s="46"/>
      <c r="G8" s="46"/>
      <c r="H8" s="47"/>
      <c r="I8" s="47"/>
      <c r="J8" s="47"/>
      <c r="K8" s="47"/>
      <c r="L8" s="47"/>
      <c r="M8" s="47"/>
      <c r="N8" s="47"/>
    </row>
    <row r="9" spans="1:32" x14ac:dyDescent="0.25">
      <c r="A9" s="261" t="s">
        <v>355</v>
      </c>
      <c r="B9" s="262"/>
      <c r="C9" s="246" t="s">
        <v>356</v>
      </c>
      <c r="D9" s="46"/>
      <c r="E9" s="46"/>
      <c r="F9" s="46"/>
      <c r="G9" s="46"/>
      <c r="H9" s="47"/>
      <c r="I9" s="47"/>
      <c r="J9" s="47"/>
      <c r="K9" s="47"/>
      <c r="L9" s="47"/>
      <c r="M9" s="47"/>
      <c r="N9" s="16"/>
    </row>
    <row r="10" spans="1:32" x14ac:dyDescent="0.25">
      <c r="A10" s="330" t="s">
        <v>0</v>
      </c>
      <c r="B10" s="331" t="s">
        <v>0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2"/>
    </row>
    <row r="11" spans="1:32" ht="33.75" customHeight="1" x14ac:dyDescent="0.25">
      <c r="A11" s="333" t="s">
        <v>97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N11" s="335"/>
    </row>
    <row r="12" spans="1:32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32" ht="12.75" customHeight="1" x14ac:dyDescent="0.25">
      <c r="A13" s="336" t="s">
        <v>1</v>
      </c>
      <c r="B13" s="337"/>
      <c r="C13" s="338"/>
      <c r="D13" s="339" t="s">
        <v>3</v>
      </c>
      <c r="E13" s="339" t="s">
        <v>5</v>
      </c>
      <c r="F13" s="341" t="s">
        <v>6</v>
      </c>
      <c r="G13" s="342"/>
      <c r="H13" s="343" t="s">
        <v>22</v>
      </c>
      <c r="I13" s="343"/>
      <c r="J13" s="343"/>
      <c r="K13" s="341" t="s">
        <v>12</v>
      </c>
      <c r="L13" s="344"/>
      <c r="M13" s="342"/>
      <c r="N13" s="345" t="s">
        <v>23</v>
      </c>
    </row>
    <row r="14" spans="1:32" x14ac:dyDescent="0.25">
      <c r="A14" s="229" t="s">
        <v>13</v>
      </c>
      <c r="B14" s="343" t="s">
        <v>2</v>
      </c>
      <c r="C14" s="343"/>
      <c r="D14" s="340"/>
      <c r="E14" s="340"/>
      <c r="F14" s="228" t="s">
        <v>14</v>
      </c>
      <c r="G14" s="228" t="s">
        <v>15</v>
      </c>
      <c r="H14" s="48" t="s">
        <v>17</v>
      </c>
      <c r="I14" s="48" t="s">
        <v>18</v>
      </c>
      <c r="J14" s="48" t="s">
        <v>24</v>
      </c>
      <c r="K14" s="228" t="s">
        <v>19</v>
      </c>
      <c r="L14" s="228" t="s">
        <v>20</v>
      </c>
      <c r="M14" s="228" t="s">
        <v>21</v>
      </c>
      <c r="N14" s="345"/>
    </row>
    <row r="15" spans="1:32" x14ac:dyDescent="0.25">
      <c r="A15" s="229"/>
      <c r="B15" s="70"/>
      <c r="C15" s="71"/>
      <c r="D15" s="228"/>
      <c r="E15" s="228"/>
      <c r="F15" s="240">
        <v>299166</v>
      </c>
      <c r="G15" s="240">
        <v>335663.05</v>
      </c>
      <c r="H15" s="72"/>
      <c r="I15" s="48"/>
      <c r="J15" s="73"/>
      <c r="K15" s="228"/>
      <c r="L15" s="228"/>
      <c r="M15" s="228"/>
      <c r="N15" s="74"/>
    </row>
    <row r="16" spans="1:32" x14ac:dyDescent="0.25">
      <c r="A16" s="49"/>
      <c r="B16" s="305" t="s">
        <v>48</v>
      </c>
      <c r="C16" s="306"/>
      <c r="D16" s="50" t="s">
        <v>49</v>
      </c>
      <c r="E16" s="51">
        <v>0.05</v>
      </c>
      <c r="F16" s="241">
        <f>F15*E16</f>
        <v>14958.300000000001</v>
      </c>
      <c r="G16" s="241">
        <f>G15*E16</f>
        <v>16783.1525</v>
      </c>
      <c r="H16" s="75">
        <v>6</v>
      </c>
      <c r="I16" s="75">
        <v>12</v>
      </c>
      <c r="J16" s="52"/>
      <c r="K16" s="53"/>
      <c r="L16" s="53"/>
      <c r="M16" s="53"/>
      <c r="N16" s="300" t="s">
        <v>335</v>
      </c>
    </row>
    <row r="17" spans="1:14" x14ac:dyDescent="0.25">
      <c r="A17" s="49"/>
      <c r="B17" s="307"/>
      <c r="C17" s="308"/>
      <c r="D17" s="50" t="s">
        <v>30</v>
      </c>
      <c r="E17" s="51">
        <v>0.05</v>
      </c>
      <c r="F17" s="241">
        <f>F15*E17</f>
        <v>14958.300000000001</v>
      </c>
      <c r="G17" s="241">
        <f>G15*E17</f>
        <v>16783.1525</v>
      </c>
      <c r="H17" s="75">
        <v>300</v>
      </c>
      <c r="I17" s="75">
        <v>441</v>
      </c>
      <c r="J17" s="52"/>
      <c r="K17" s="53"/>
      <c r="L17" s="53"/>
      <c r="M17" s="53"/>
      <c r="N17" s="313"/>
    </row>
    <row r="18" spans="1:14" x14ac:dyDescent="0.25">
      <c r="A18" s="49"/>
      <c r="B18" s="307"/>
      <c r="C18" s="308"/>
      <c r="D18" s="50" t="s">
        <v>34</v>
      </c>
      <c r="E18" s="51">
        <v>2.5000000000000001E-2</v>
      </c>
      <c r="F18" s="241">
        <f>F15*E18</f>
        <v>7479.1500000000005</v>
      </c>
      <c r="G18" s="241">
        <f>G15*E18</f>
        <v>8391.5762500000001</v>
      </c>
      <c r="H18" s="75">
        <v>19</v>
      </c>
      <c r="I18" s="75">
        <v>6</v>
      </c>
      <c r="J18" s="52"/>
      <c r="K18" s="53"/>
      <c r="L18" s="53"/>
      <c r="M18" s="53"/>
      <c r="N18" s="313"/>
    </row>
    <row r="19" spans="1:14" x14ac:dyDescent="0.25">
      <c r="A19" s="49"/>
      <c r="B19" s="309"/>
      <c r="C19" s="310"/>
      <c r="D19" s="50" t="s">
        <v>30</v>
      </c>
      <c r="E19" s="51">
        <v>2.5000000000000001E-2</v>
      </c>
      <c r="F19" s="241">
        <f>F15*E19</f>
        <v>7479.1500000000005</v>
      </c>
      <c r="G19" s="241">
        <f>G15*E19</f>
        <v>8391.5762500000001</v>
      </c>
      <c r="H19" s="75">
        <v>300</v>
      </c>
      <c r="I19" s="75">
        <v>182</v>
      </c>
      <c r="J19" s="52"/>
      <c r="K19" s="53"/>
      <c r="L19" s="53"/>
      <c r="M19" s="53"/>
      <c r="N19" s="301"/>
    </row>
    <row r="20" spans="1:14" ht="45" x14ac:dyDescent="0.25">
      <c r="A20" s="49"/>
      <c r="B20" s="318" t="s">
        <v>50</v>
      </c>
      <c r="C20" s="319"/>
      <c r="D20" s="50" t="s">
        <v>51</v>
      </c>
      <c r="E20" s="51">
        <v>0.1</v>
      </c>
      <c r="F20" s="241">
        <f>F15*E20</f>
        <v>29916.600000000002</v>
      </c>
      <c r="G20" s="241">
        <f>G15*E20</f>
        <v>33566.305</v>
      </c>
      <c r="H20" s="75">
        <v>12</v>
      </c>
      <c r="I20" s="75">
        <f>+'[1]ENERO 2018'!H16+'[1]FEBRERO 2018'!H16+'[1]MARZO 2018'!H18+'[1]ABRIL  2018'!H16+'[1]MAYO 2018'!H16+'[1]JUNIO 2018'!H18</f>
        <v>0</v>
      </c>
      <c r="J20" s="52"/>
      <c r="K20" s="53"/>
      <c r="L20" s="53"/>
      <c r="M20" s="53"/>
      <c r="N20" s="224" t="s">
        <v>336</v>
      </c>
    </row>
    <row r="21" spans="1:14" x14ac:dyDescent="0.25">
      <c r="A21" s="49"/>
      <c r="B21" s="305" t="s">
        <v>52</v>
      </c>
      <c r="C21" s="306"/>
      <c r="D21" s="320" t="s">
        <v>53</v>
      </c>
      <c r="E21" s="322">
        <v>0.25</v>
      </c>
      <c r="F21" s="241">
        <f>F15*E21</f>
        <v>74791.5</v>
      </c>
      <c r="G21" s="328">
        <f>G15*E21</f>
        <v>83915.762499999997</v>
      </c>
      <c r="H21" s="324">
        <v>900</v>
      </c>
      <c r="I21" s="324">
        <v>2614</v>
      </c>
      <c r="J21" s="52"/>
      <c r="K21" s="326"/>
      <c r="L21" s="326"/>
      <c r="M21" s="326"/>
      <c r="N21" s="300" t="s">
        <v>104</v>
      </c>
    </row>
    <row r="22" spans="1:14" x14ac:dyDescent="0.25">
      <c r="A22" s="49"/>
      <c r="B22" s="309"/>
      <c r="C22" s="310"/>
      <c r="D22" s="321"/>
      <c r="E22" s="323"/>
      <c r="F22" s="241">
        <f>F15*E22</f>
        <v>0</v>
      </c>
      <c r="G22" s="329">
        <f t="shared" ref="G22" si="0">G19*E22</f>
        <v>0</v>
      </c>
      <c r="H22" s="325"/>
      <c r="I22" s="325"/>
      <c r="J22" s="52"/>
      <c r="K22" s="327"/>
      <c r="L22" s="327"/>
      <c r="M22" s="327"/>
      <c r="N22" s="301"/>
    </row>
    <row r="23" spans="1:14" ht="30" x14ac:dyDescent="0.25">
      <c r="A23" s="49"/>
      <c r="B23" s="305" t="s">
        <v>54</v>
      </c>
      <c r="C23" s="306"/>
      <c r="D23" s="50" t="s">
        <v>30</v>
      </c>
      <c r="E23" s="51">
        <v>0.04</v>
      </c>
      <c r="F23" s="241">
        <f>F15*E23</f>
        <v>11966.64</v>
      </c>
      <c r="G23" s="241">
        <f>G15*E23</f>
        <v>13426.521999999999</v>
      </c>
      <c r="H23" s="75">
        <v>120</v>
      </c>
      <c r="I23" s="75">
        <v>142</v>
      </c>
      <c r="J23" s="52"/>
      <c r="K23" s="53"/>
      <c r="L23" s="53"/>
      <c r="M23" s="53"/>
      <c r="N23" s="224" t="s">
        <v>105</v>
      </c>
    </row>
    <row r="24" spans="1:14" x14ac:dyDescent="0.25">
      <c r="A24" s="49"/>
      <c r="B24" s="307"/>
      <c r="C24" s="308"/>
      <c r="D24" s="50" t="s">
        <v>55</v>
      </c>
      <c r="E24" s="51">
        <v>0.03</v>
      </c>
      <c r="F24" s="241">
        <f>F15*E24</f>
        <v>8974.98</v>
      </c>
      <c r="G24" s="241">
        <f>G15*E24</f>
        <v>10069.8915</v>
      </c>
      <c r="H24" s="75">
        <v>250</v>
      </c>
      <c r="I24" s="75">
        <v>80</v>
      </c>
      <c r="J24" s="52"/>
      <c r="K24" s="53"/>
      <c r="L24" s="53"/>
      <c r="M24" s="53"/>
      <c r="N24" s="224" t="s">
        <v>106</v>
      </c>
    </row>
    <row r="25" spans="1:14" ht="30" x14ac:dyDescent="0.25">
      <c r="A25" s="49"/>
      <c r="B25" s="309"/>
      <c r="C25" s="310"/>
      <c r="D25" s="50" t="s">
        <v>46</v>
      </c>
      <c r="E25" s="51">
        <v>0.03</v>
      </c>
      <c r="F25" s="241">
        <f>F15*E25</f>
        <v>8974.98</v>
      </c>
      <c r="G25" s="241">
        <f>G15*E25</f>
        <v>10069.8915</v>
      </c>
      <c r="H25" s="75">
        <v>300</v>
      </c>
      <c r="I25" s="75">
        <v>370</v>
      </c>
      <c r="J25" s="52"/>
      <c r="K25" s="53"/>
      <c r="L25" s="53"/>
      <c r="M25" s="53"/>
      <c r="N25" s="224" t="s">
        <v>107</v>
      </c>
    </row>
    <row r="26" spans="1:14" ht="43.5" customHeight="1" x14ac:dyDescent="0.25">
      <c r="A26" s="49"/>
      <c r="B26" s="311" t="s">
        <v>56</v>
      </c>
      <c r="C26" s="312"/>
      <c r="D26" s="50" t="s">
        <v>36</v>
      </c>
      <c r="E26" s="51">
        <v>0.1</v>
      </c>
      <c r="F26" s="241">
        <f>F15*E26</f>
        <v>29916.600000000002</v>
      </c>
      <c r="G26" s="241">
        <f>G15*E26</f>
        <v>33566.305</v>
      </c>
      <c r="H26" s="75">
        <v>1</v>
      </c>
      <c r="I26" s="75">
        <v>2</v>
      </c>
      <c r="J26" s="52"/>
      <c r="K26" s="53"/>
      <c r="L26" s="53"/>
      <c r="M26" s="53"/>
      <c r="N26" s="224" t="s">
        <v>337</v>
      </c>
    </row>
    <row r="27" spans="1:14" ht="36" customHeight="1" x14ac:dyDescent="0.25">
      <c r="A27" s="49"/>
      <c r="B27" s="311" t="s">
        <v>57</v>
      </c>
      <c r="C27" s="312"/>
      <c r="D27" s="50" t="s">
        <v>30</v>
      </c>
      <c r="E27" s="51">
        <v>0.1</v>
      </c>
      <c r="F27" s="241">
        <f>F15*E27</f>
        <v>29916.600000000002</v>
      </c>
      <c r="G27" s="241">
        <f>G15*E27</f>
        <v>33566.305</v>
      </c>
      <c r="H27" s="75">
        <v>50</v>
      </c>
      <c r="I27" s="75">
        <v>84</v>
      </c>
      <c r="J27" s="52"/>
      <c r="K27" s="53"/>
      <c r="L27" s="53"/>
      <c r="M27" s="53"/>
      <c r="N27" s="227" t="s">
        <v>337</v>
      </c>
    </row>
    <row r="28" spans="1:14" x14ac:dyDescent="0.25">
      <c r="A28" s="49"/>
      <c r="B28" s="305" t="s">
        <v>58</v>
      </c>
      <c r="C28" s="306"/>
      <c r="D28" s="50" t="s">
        <v>30</v>
      </c>
      <c r="E28" s="51">
        <v>1.4999999999999999E-2</v>
      </c>
      <c r="F28" s="241">
        <f>F15*E28</f>
        <v>4487.49</v>
      </c>
      <c r="G28" s="241">
        <f>G15*E28</f>
        <v>5034.9457499999999</v>
      </c>
      <c r="H28" s="75">
        <v>25</v>
      </c>
      <c r="I28" s="75">
        <f>+'[1]ENERO 2018'!H24+'[1]FEBRERO 2018'!H24+'[1]MARZO 2018'!H26+'[1]ABRIL  2018'!H24+'[1]MAYO 2018'!H24+'[1]JUNIO 2018'!H26</f>
        <v>1</v>
      </c>
      <c r="J28" s="52"/>
      <c r="K28" s="53"/>
      <c r="L28" s="53"/>
      <c r="M28" s="53"/>
      <c r="N28" s="300" t="s">
        <v>108</v>
      </c>
    </row>
    <row r="29" spans="1:14" x14ac:dyDescent="0.25">
      <c r="A29" s="49"/>
      <c r="B29" s="307"/>
      <c r="C29" s="308"/>
      <c r="D29" s="50" t="s">
        <v>59</v>
      </c>
      <c r="E29" s="51">
        <v>5.0000000000000001E-3</v>
      </c>
      <c r="F29" s="241">
        <f>F15*E29</f>
        <v>1495.83</v>
      </c>
      <c r="G29" s="241">
        <f>G15*E29</f>
        <v>1678.3152499999999</v>
      </c>
      <c r="H29" s="75">
        <v>25</v>
      </c>
      <c r="I29" s="75">
        <f>+'[1]ENERO 2018'!H25+'[1]FEBRERO 2018'!H25+'[1]MARZO 2018'!H27+'[1]ABRIL  2018'!H25+'[1]MAYO 2018'!H25+'[1]JUNIO 2018'!H27</f>
        <v>0</v>
      </c>
      <c r="J29" s="52"/>
      <c r="K29" s="53"/>
      <c r="L29" s="53"/>
      <c r="M29" s="53"/>
      <c r="N29" s="313"/>
    </row>
    <row r="30" spans="1:14" x14ac:dyDescent="0.25">
      <c r="A30" s="49"/>
      <c r="B30" s="309"/>
      <c r="C30" s="310"/>
      <c r="D30" s="50" t="s">
        <v>60</v>
      </c>
      <c r="E30" s="51">
        <v>5.0000000000000001E-3</v>
      </c>
      <c r="F30" s="241">
        <f>F15*E30</f>
        <v>1495.83</v>
      </c>
      <c r="G30" s="241">
        <f>G15*E30</f>
        <v>1678.3152499999999</v>
      </c>
      <c r="H30" s="75">
        <v>18</v>
      </c>
      <c r="I30" s="75">
        <f>+'[1]ENERO 2018'!H26+'[1]FEBRERO 2018'!H26+'[1]MARZO 2018'!H28+'[1]ABRIL  2018'!H26+'[1]MAYO 2018'!H26+'[1]JUNIO 2018'!H28</f>
        <v>1</v>
      </c>
      <c r="J30" s="52"/>
      <c r="K30" s="53"/>
      <c r="L30" s="53"/>
      <c r="M30" s="53"/>
      <c r="N30" s="301"/>
    </row>
    <row r="31" spans="1:14" ht="24.75" customHeight="1" x14ac:dyDescent="0.25">
      <c r="A31" s="49"/>
      <c r="B31" s="305" t="s">
        <v>61</v>
      </c>
      <c r="C31" s="306"/>
      <c r="D31" s="50" t="s">
        <v>30</v>
      </c>
      <c r="E31" s="51">
        <v>1.4999999999999999E-2</v>
      </c>
      <c r="F31" s="241">
        <f>F15*E31</f>
        <v>4487.49</v>
      </c>
      <c r="G31" s="241">
        <f>G15*E31</f>
        <v>5034.9457499999999</v>
      </c>
      <c r="H31" s="75">
        <v>30</v>
      </c>
      <c r="I31" s="75">
        <f>+'[1]ENERO 2018'!H27+'[1]FEBRERO 2018'!H27+'[1]MARZO 2018'!H29+'[1]ABRIL  2018'!H27+'[1]MAYO 2018'!H27+'[1]JUNIO 2018'!H29</f>
        <v>1</v>
      </c>
      <c r="J31" s="52"/>
      <c r="K31" s="53"/>
      <c r="L31" s="53"/>
      <c r="M31" s="53"/>
      <c r="N31" s="314" t="s">
        <v>109</v>
      </c>
    </row>
    <row r="32" spans="1:14" ht="24.75" customHeight="1" x14ac:dyDescent="0.25">
      <c r="A32" s="49"/>
      <c r="B32" s="309"/>
      <c r="C32" s="310"/>
      <c r="D32" s="50" t="s">
        <v>44</v>
      </c>
      <c r="E32" s="51">
        <v>1.4999999999999999E-2</v>
      </c>
      <c r="F32" s="241">
        <f>F15*E32</f>
        <v>4487.49</v>
      </c>
      <c r="G32" s="241">
        <f>G15*E32</f>
        <v>5034.9457499999999</v>
      </c>
      <c r="H32" s="75">
        <v>30</v>
      </c>
      <c r="I32" s="75">
        <f>+'[1]ENERO 2018'!H28+'[1]FEBRERO 2018'!H28+'[1]MARZO 2018'!H30+'[1]ABRIL  2018'!H28+'[1]MAYO 2018'!H28+'[1]JUNIO 2018'!H30</f>
        <v>140</v>
      </c>
      <c r="J32" s="52"/>
      <c r="K32" s="53"/>
      <c r="L32" s="53"/>
      <c r="M32" s="53"/>
      <c r="N32" s="315"/>
    </row>
    <row r="33" spans="1:14" ht="24.75" customHeight="1" x14ac:dyDescent="0.25">
      <c r="A33" s="49"/>
      <c r="B33" s="305" t="s">
        <v>183</v>
      </c>
      <c r="C33" s="306"/>
      <c r="D33" s="50" t="s">
        <v>62</v>
      </c>
      <c r="E33" s="51">
        <v>0.02</v>
      </c>
      <c r="F33" s="241">
        <f>F15*E33</f>
        <v>5983.32</v>
      </c>
      <c r="G33" s="241">
        <f>G15*E33</f>
        <v>6713.2609999999995</v>
      </c>
      <c r="H33" s="75">
        <v>144</v>
      </c>
      <c r="I33" s="75">
        <v>281</v>
      </c>
      <c r="J33" s="52"/>
      <c r="K33" s="53"/>
      <c r="L33" s="53"/>
      <c r="M33" s="53"/>
      <c r="N33" s="300" t="s">
        <v>338</v>
      </c>
    </row>
    <row r="34" spans="1:14" ht="24.75" customHeight="1" x14ac:dyDescent="0.25">
      <c r="A34" s="49"/>
      <c r="B34" s="307"/>
      <c r="C34" s="308"/>
      <c r="D34" s="50" t="s">
        <v>30</v>
      </c>
      <c r="E34" s="51">
        <v>0.01</v>
      </c>
      <c r="F34" s="241">
        <f>F15*E34</f>
        <v>2991.66</v>
      </c>
      <c r="G34" s="241">
        <f>G15*E34</f>
        <v>3356.6304999999998</v>
      </c>
      <c r="H34" s="75">
        <v>300</v>
      </c>
      <c r="I34" s="75">
        <v>26</v>
      </c>
      <c r="J34" s="52"/>
      <c r="K34" s="53"/>
      <c r="L34" s="53"/>
      <c r="M34" s="53"/>
      <c r="N34" s="313"/>
    </row>
    <row r="35" spans="1:14" ht="24.75" customHeight="1" x14ac:dyDescent="0.25">
      <c r="A35" s="49"/>
      <c r="B35" s="307"/>
      <c r="C35" s="308"/>
      <c r="D35" s="50" t="s">
        <v>33</v>
      </c>
      <c r="E35" s="51">
        <v>0.01</v>
      </c>
      <c r="F35" s="241">
        <f>F15*E35</f>
        <v>2991.66</v>
      </c>
      <c r="G35" s="241">
        <f>G15*E35</f>
        <v>3356.6304999999998</v>
      </c>
      <c r="H35" s="75">
        <v>2</v>
      </c>
      <c r="I35" s="75">
        <f>+'[1]ENERO 2018'!H31+'[1]FEBRERO 2018'!H31+'[1]MARZO 2018'!H33+'[1]ABRIL  2018'!H31+'[1]MAYO 2018'!H31+'[1]JUNIO 2018'!H33</f>
        <v>48</v>
      </c>
      <c r="J35" s="52"/>
      <c r="K35" s="53"/>
      <c r="L35" s="53"/>
      <c r="M35" s="53"/>
      <c r="N35" s="313"/>
    </row>
    <row r="36" spans="1:14" ht="24.75" customHeight="1" x14ac:dyDescent="0.25">
      <c r="A36" s="49"/>
      <c r="B36" s="309"/>
      <c r="C36" s="310"/>
      <c r="D36" s="50" t="s">
        <v>30</v>
      </c>
      <c r="E36" s="51">
        <v>0.01</v>
      </c>
      <c r="F36" s="241">
        <f>F15*E36</f>
        <v>2991.66</v>
      </c>
      <c r="G36" s="241">
        <f>G15*E36</f>
        <v>3356.6304999999998</v>
      </c>
      <c r="H36" s="75">
        <v>270</v>
      </c>
      <c r="I36" s="75">
        <f>+'[1]ENERO 2018'!H32+'[1]FEBRERO 2018'!H32+'[1]MARZO 2018'!H34+'[1]ABRIL  2018'!H32+'[1]MAYO 2018'!H32+'[1]JUNIO 2018'!H34</f>
        <v>2</v>
      </c>
      <c r="J36" s="52"/>
      <c r="K36" s="53"/>
      <c r="L36" s="53"/>
      <c r="M36" s="53"/>
      <c r="N36" s="301"/>
    </row>
    <row r="37" spans="1:14" x14ac:dyDescent="0.25">
      <c r="A37" s="49"/>
      <c r="B37" s="225"/>
      <c r="C37" s="226"/>
      <c r="D37" s="50" t="s">
        <v>62</v>
      </c>
      <c r="E37" s="51">
        <v>0.03</v>
      </c>
      <c r="F37" s="241">
        <f>F15*E37</f>
        <v>8974.98</v>
      </c>
      <c r="G37" s="241">
        <f>G15*E37</f>
        <v>10069.8915</v>
      </c>
      <c r="H37" s="75">
        <v>48</v>
      </c>
      <c r="I37" s="75">
        <f>+'[1]ENERO 2018'!H33+'[1]FEBRERO 2018'!H33+'[1]MARZO 2018'!H35+'[1]ABRIL  2018'!H33+'[1]MAYO 2018'!H33+'[1]JUNIO 2018'!H35</f>
        <v>9</v>
      </c>
      <c r="J37" s="52"/>
      <c r="K37" s="53"/>
      <c r="L37" s="53"/>
      <c r="M37" s="53"/>
      <c r="N37" s="227"/>
    </row>
    <row r="38" spans="1:14" x14ac:dyDescent="0.25">
      <c r="A38" s="49"/>
      <c r="B38" s="316" t="s">
        <v>63</v>
      </c>
      <c r="C38" s="317"/>
      <c r="D38" s="54" t="s">
        <v>30</v>
      </c>
      <c r="E38" s="51">
        <v>3.0000000000000001E-3</v>
      </c>
      <c r="F38" s="241">
        <f>F15*E38</f>
        <v>897.49800000000005</v>
      </c>
      <c r="G38" s="241">
        <f>G15*E38</f>
        <v>1006.98915</v>
      </c>
      <c r="H38" s="75">
        <v>16</v>
      </c>
      <c r="I38" s="75">
        <f>+'[1]ENERO 2018'!H34+'[1]FEBRERO 2018'!H34+'[1]MARZO 2018'!H36+'[1]ABRIL  2018'!H34+'[1]MAYO 2018'!H34+'[1]JUNIO 2018'!H36</f>
        <v>0</v>
      </c>
      <c r="J38" s="52"/>
      <c r="K38" s="53"/>
      <c r="L38" s="53"/>
      <c r="M38" s="53"/>
      <c r="N38" s="227"/>
    </row>
    <row r="39" spans="1:14" x14ac:dyDescent="0.25">
      <c r="A39" s="49"/>
      <c r="B39" s="316"/>
      <c r="C39" s="317"/>
      <c r="D39" s="54" t="s">
        <v>33</v>
      </c>
      <c r="E39" s="51">
        <v>3.0000000000000001E-3</v>
      </c>
      <c r="F39" s="241">
        <f>F15*E39</f>
        <v>897.49800000000005</v>
      </c>
      <c r="G39" s="241">
        <f>G15*E39</f>
        <v>1006.98915</v>
      </c>
      <c r="H39" s="75">
        <f>+'[1]ENERO 2018'!G35+'[1]FEBRERO 2018'!G35+'[1]MARZO 2018'!G37+'[1]ABRIL  2018'!G35+'[1]MAYO 2018'!G35+'[1]JUNIO 2018'!G37</f>
        <v>12</v>
      </c>
      <c r="I39" s="75">
        <f>+'[1]ENERO 2018'!H35+'[1]FEBRERO 2018'!H35+'[1]MARZO 2018'!H37+'[1]ABRIL  2018'!H35+'[1]MAYO 2018'!H35+'[1]JUNIO 2018'!H37</f>
        <v>0</v>
      </c>
      <c r="J39" s="52"/>
      <c r="K39" s="53"/>
      <c r="L39" s="53"/>
      <c r="M39" s="53"/>
      <c r="N39" s="227"/>
    </row>
    <row r="40" spans="1:14" x14ac:dyDescent="0.25">
      <c r="A40" s="49"/>
      <c r="B40" s="298"/>
      <c r="C40" s="299"/>
      <c r="D40" s="54" t="s">
        <v>30</v>
      </c>
      <c r="E40" s="51">
        <v>1E-3</v>
      </c>
      <c r="F40" s="241">
        <f>F15*E40</f>
        <v>299.166</v>
      </c>
      <c r="G40" s="241">
        <f>G15*E40</f>
        <v>335.66305</v>
      </c>
      <c r="H40" s="75">
        <v>4</v>
      </c>
      <c r="I40" s="75">
        <f>+'[1]ENERO 2018'!H36+'[1]FEBRERO 2018'!H36+'[1]MARZO 2018'!H38+'[1]ABRIL  2018'!H36+'[1]MAYO 2018'!H36+'[1]JUNIO 2018'!H38</f>
        <v>4</v>
      </c>
      <c r="J40" s="52"/>
      <c r="K40" s="53"/>
      <c r="L40" s="53"/>
      <c r="M40" s="53"/>
      <c r="N40" s="227"/>
    </row>
    <row r="41" spans="1:14" x14ac:dyDescent="0.25">
      <c r="A41" s="49"/>
      <c r="B41" s="296" t="s">
        <v>64</v>
      </c>
      <c r="C41" s="297"/>
      <c r="D41" s="54" t="s">
        <v>62</v>
      </c>
      <c r="E41" s="51">
        <v>1.2999999999999999E-2</v>
      </c>
      <c r="F41" s="241">
        <f>F15*E41</f>
        <v>3889.1579999999999</v>
      </c>
      <c r="G41" s="241">
        <f>G15*E41</f>
        <v>4363.6196499999996</v>
      </c>
      <c r="H41" s="75">
        <v>48</v>
      </c>
      <c r="I41" s="75">
        <f>+'[1]ENERO 2018'!H37+'[1]FEBRERO 2018'!H37+'[1]MARZO 2018'!H39+'[1]ABRIL  2018'!H37+'[1]MAYO 2018'!H37+'[1]JUNIO 2018'!H39</f>
        <v>31</v>
      </c>
      <c r="J41" s="52"/>
      <c r="K41" s="53"/>
      <c r="L41" s="53"/>
      <c r="M41" s="53"/>
      <c r="N41" s="227"/>
    </row>
    <row r="42" spans="1:14" x14ac:dyDescent="0.25">
      <c r="A42" s="49"/>
      <c r="B42" s="316"/>
      <c r="C42" s="317"/>
      <c r="D42" s="54" t="s">
        <v>30</v>
      </c>
      <c r="E42" s="51">
        <v>3.0000000000000001E-3</v>
      </c>
      <c r="F42" s="241">
        <f>F15*E42</f>
        <v>897.49800000000005</v>
      </c>
      <c r="G42" s="241">
        <f>G15*E42</f>
        <v>1006.98915</v>
      </c>
      <c r="H42" s="75">
        <v>32</v>
      </c>
      <c r="I42" s="75">
        <f>+'[1]ENERO 2018'!H38+'[1]FEBRERO 2018'!H38+'[1]MARZO 2018'!H40+'[1]ABRIL  2018'!H38+'[1]MAYO 2018'!H38+'[1]JUNIO 2018'!H40</f>
        <v>2</v>
      </c>
      <c r="J42" s="52"/>
      <c r="K42" s="53"/>
      <c r="L42" s="53"/>
      <c r="M42" s="53"/>
      <c r="N42" s="227"/>
    </row>
    <row r="43" spans="1:14" x14ac:dyDescent="0.25">
      <c r="A43" s="49"/>
      <c r="B43" s="316"/>
      <c r="C43" s="317"/>
      <c r="D43" s="54" t="s">
        <v>33</v>
      </c>
      <c r="E43" s="51">
        <v>3.0000000000000001E-3</v>
      </c>
      <c r="F43" s="241">
        <f>F15*E43</f>
        <v>897.49800000000005</v>
      </c>
      <c r="G43" s="241">
        <f>G15*E43</f>
        <v>1006.98915</v>
      </c>
      <c r="H43" s="75">
        <v>1</v>
      </c>
      <c r="I43" s="75">
        <f>+'[1]ENERO 2018'!H39+'[1]FEBRERO 2018'!H39+'[1]MARZO 2018'!H41+'[1]ABRIL  2018'!H39+'[1]MAYO 2018'!H39+'[1]JUNIO 2018'!H41</f>
        <v>0</v>
      </c>
      <c r="J43" s="52"/>
      <c r="K43" s="53"/>
      <c r="L43" s="53"/>
      <c r="M43" s="53"/>
      <c r="N43" s="227"/>
    </row>
    <row r="44" spans="1:14" x14ac:dyDescent="0.25">
      <c r="A44" s="49"/>
      <c r="B44" s="298"/>
      <c r="C44" s="299"/>
      <c r="D44" s="54" t="s">
        <v>30</v>
      </c>
      <c r="E44" s="51">
        <v>1E-3</v>
      </c>
      <c r="F44" s="241">
        <f>F15*E44</f>
        <v>299.166</v>
      </c>
      <c r="G44" s="241">
        <f>G15*E44</f>
        <v>335.66305</v>
      </c>
      <c r="H44" s="75">
        <v>8</v>
      </c>
      <c r="I44" s="75">
        <f>+'[1]ENERO 2018'!H40+'[1]FEBRERO 2018'!H40+'[1]MARZO 2018'!H42+'[1]ABRIL  2018'!H40+'[1]MAYO 2018'!H40+'[1]JUNIO 2018'!H42</f>
        <v>0</v>
      </c>
      <c r="J44" s="52"/>
      <c r="K44" s="53"/>
      <c r="L44" s="53"/>
      <c r="M44" s="53"/>
      <c r="N44" s="227"/>
    </row>
    <row r="45" spans="1:14" x14ac:dyDescent="0.25">
      <c r="A45" s="49"/>
      <c r="B45" s="296" t="s">
        <v>65</v>
      </c>
      <c r="C45" s="297"/>
      <c r="D45" s="54" t="s">
        <v>36</v>
      </c>
      <c r="E45" s="51">
        <v>1.2999999999999999E-2</v>
      </c>
      <c r="F45" s="241">
        <f>F15*E45</f>
        <v>3889.1579999999999</v>
      </c>
      <c r="G45" s="241">
        <f>G15*E45</f>
        <v>4363.6196499999996</v>
      </c>
      <c r="H45" s="75">
        <v>1</v>
      </c>
      <c r="I45" s="75">
        <f>+'[1]ENERO 2018'!H41+'[1]FEBRERO 2018'!H41+'[1]MARZO 2018'!H43+'[1]ABRIL  2018'!H41+'[1]MAYO 2018'!H41+'[1]JUNIO 2018'!H43</f>
        <v>0</v>
      </c>
      <c r="J45" s="52"/>
      <c r="K45" s="53"/>
      <c r="L45" s="53"/>
      <c r="M45" s="53"/>
      <c r="N45" s="300" t="s">
        <v>110</v>
      </c>
    </row>
    <row r="46" spans="1:14" s="58" customFormat="1" x14ac:dyDescent="0.25">
      <c r="A46" s="55"/>
      <c r="B46" s="298"/>
      <c r="C46" s="299"/>
      <c r="D46" s="54" t="s">
        <v>30</v>
      </c>
      <c r="E46" s="51">
        <v>2.5000000000000001E-2</v>
      </c>
      <c r="F46" s="241">
        <f>F15*E46</f>
        <v>7479.1500000000005</v>
      </c>
      <c r="G46" s="241">
        <f>G15*E46</f>
        <v>8391.5762500000001</v>
      </c>
      <c r="H46" s="75">
        <v>4</v>
      </c>
      <c r="I46" s="75">
        <v>0</v>
      </c>
      <c r="J46" s="56"/>
      <c r="K46" s="57"/>
      <c r="L46" s="57"/>
      <c r="M46" s="57"/>
      <c r="N46" s="301"/>
    </row>
    <row r="47" spans="1:14" s="46" customFormat="1" ht="25.15" customHeight="1" x14ac:dyDescent="0.25">
      <c r="A47" s="302"/>
      <c r="B47" s="303"/>
      <c r="C47" s="304"/>
      <c r="D47" s="59"/>
      <c r="E47" s="60">
        <f>SUM(E16:E46)</f>
        <v>1.0000000000000002</v>
      </c>
      <c r="F47" s="96">
        <f>SUM(F16:F46)</f>
        <v>299166.00000000006</v>
      </c>
      <c r="G47" s="96">
        <f>SUM(G16:G46)</f>
        <v>335663.05</v>
      </c>
      <c r="H47" s="61">
        <f>SUM(H16:H46)</f>
        <v>3276</v>
      </c>
      <c r="I47" s="61">
        <f>SUM(I16:I46)</f>
        <v>4479</v>
      </c>
      <c r="J47" s="61"/>
      <c r="K47" s="62"/>
      <c r="L47" s="62"/>
      <c r="M47" s="62"/>
      <c r="N47" s="63"/>
    </row>
    <row r="48" spans="1:14" s="47" customFormat="1" ht="14.25" customHeight="1" x14ac:dyDescent="0.25">
      <c r="F48" s="64"/>
    </row>
    <row r="49" spans="2:7" s="47" customFormat="1" ht="14.25" customHeight="1" x14ac:dyDescent="0.25">
      <c r="B49" s="65"/>
      <c r="F49" s="64"/>
    </row>
    <row r="50" spans="2:7" x14ac:dyDescent="0.25">
      <c r="F50" s="76"/>
      <c r="G50" s="76"/>
    </row>
    <row r="52" spans="2:7" x14ac:dyDescent="0.25">
      <c r="F52" s="66"/>
      <c r="G52" s="66"/>
    </row>
  </sheetData>
  <mergeCells count="46">
    <mergeCell ref="A6:N6"/>
    <mergeCell ref="A8:B8"/>
    <mergeCell ref="A1:N1"/>
    <mergeCell ref="A2:N2"/>
    <mergeCell ref="A3:N3"/>
    <mergeCell ref="A4:N4"/>
    <mergeCell ref="A5:N5"/>
    <mergeCell ref="A7:B7"/>
    <mergeCell ref="A10:N10"/>
    <mergeCell ref="A11:N11"/>
    <mergeCell ref="A13:C13"/>
    <mergeCell ref="D13:D14"/>
    <mergeCell ref="E13:E14"/>
    <mergeCell ref="F13:G13"/>
    <mergeCell ref="H13:J13"/>
    <mergeCell ref="K13:M13"/>
    <mergeCell ref="N13:N14"/>
    <mergeCell ref="B14:C14"/>
    <mergeCell ref="N16:N19"/>
    <mergeCell ref="B20:C20"/>
    <mergeCell ref="B21:C22"/>
    <mergeCell ref="D21:D22"/>
    <mergeCell ref="E21:E22"/>
    <mergeCell ref="H21:H22"/>
    <mergeCell ref="I21:I22"/>
    <mergeCell ref="K21:K22"/>
    <mergeCell ref="L21:L22"/>
    <mergeCell ref="M21:M22"/>
    <mergeCell ref="N21:N22"/>
    <mergeCell ref="G21:G22"/>
    <mergeCell ref="A9:B9"/>
    <mergeCell ref="B45:C46"/>
    <mergeCell ref="N45:N46"/>
    <mergeCell ref="A47:C47"/>
    <mergeCell ref="B23:C25"/>
    <mergeCell ref="B26:C26"/>
    <mergeCell ref="B27:C27"/>
    <mergeCell ref="B28:C30"/>
    <mergeCell ref="N28:N30"/>
    <mergeCell ref="B31:C32"/>
    <mergeCell ref="N31:N32"/>
    <mergeCell ref="B33:C36"/>
    <mergeCell ref="N33:N36"/>
    <mergeCell ref="B38:C40"/>
    <mergeCell ref="B41:C44"/>
    <mergeCell ref="B16:C19"/>
  </mergeCells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77"/>
  <sheetViews>
    <sheetView zoomScaleNormal="100" workbookViewId="0">
      <selection activeCell="A14" sqref="A14:AF14"/>
    </sheetView>
  </sheetViews>
  <sheetFormatPr baseColWidth="10" defaultColWidth="11.42578125" defaultRowHeight="12.75" x14ac:dyDescent="0.2"/>
  <cols>
    <col min="1" max="1" width="5.42578125" style="4" customWidth="1"/>
    <col min="2" max="2" width="14.7109375" style="4" customWidth="1"/>
    <col min="3" max="3" width="31.7109375" style="4" customWidth="1"/>
    <col min="4" max="4" width="12" style="4" customWidth="1"/>
    <col min="5" max="5" width="11.140625" style="4" customWidth="1"/>
    <col min="6" max="7" width="14.8554687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33" width="18" style="4" customWidth="1"/>
    <col min="34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332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344</v>
      </c>
      <c r="B8" s="261"/>
      <c r="C8" s="245" t="s">
        <v>357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346</v>
      </c>
      <c r="B9" s="261"/>
      <c r="C9" s="245" t="s">
        <v>358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">
      <c r="A10" s="349" t="s">
        <v>347</v>
      </c>
      <c r="B10" s="349"/>
      <c r="C10" s="246" t="s">
        <v>359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16"/>
    </row>
    <row r="11" spans="1:32" x14ac:dyDescent="0.2">
      <c r="A11" s="280"/>
      <c r="B11" s="281"/>
      <c r="C11" s="193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16"/>
    </row>
    <row r="12" spans="1:32" ht="0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2" x14ac:dyDescent="0.2">
      <c r="A13" s="255" t="s">
        <v>0</v>
      </c>
      <c r="B13" s="256" t="s">
        <v>0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56"/>
      <c r="AE13" s="256"/>
      <c r="AF13" s="257"/>
    </row>
    <row r="14" spans="1:32" ht="43.5" customHeight="1" x14ac:dyDescent="0.2">
      <c r="A14" s="350" t="s">
        <v>369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2"/>
    </row>
    <row r="15" spans="1:32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spans="1:32" ht="12.75" customHeight="1" x14ac:dyDescent="0.2">
      <c r="A16" s="264" t="s">
        <v>1</v>
      </c>
      <c r="B16" s="268"/>
      <c r="C16" s="265"/>
      <c r="D16" s="269" t="s">
        <v>3</v>
      </c>
      <c r="E16" s="269" t="s">
        <v>5</v>
      </c>
      <c r="F16" s="288" t="s">
        <v>6</v>
      </c>
      <c r="G16" s="288"/>
      <c r="H16" s="288" t="s">
        <v>7</v>
      </c>
      <c r="I16" s="288"/>
      <c r="J16" s="275" t="s">
        <v>8</v>
      </c>
      <c r="K16" s="275"/>
      <c r="L16" s="275" t="s">
        <v>8</v>
      </c>
      <c r="M16" s="275"/>
      <c r="N16" s="275" t="s">
        <v>28</v>
      </c>
      <c r="O16" s="275"/>
      <c r="P16" s="275" t="s">
        <v>9</v>
      </c>
      <c r="Q16" s="275"/>
      <c r="R16" s="275" t="s">
        <v>10</v>
      </c>
      <c r="S16" s="275"/>
      <c r="T16" s="275" t="s">
        <v>10</v>
      </c>
      <c r="U16" s="275"/>
      <c r="V16" s="275" t="s">
        <v>29</v>
      </c>
      <c r="W16" s="275"/>
      <c r="X16" s="275" t="s">
        <v>11</v>
      </c>
      <c r="Y16" s="275"/>
      <c r="Z16" s="275" t="s">
        <v>22</v>
      </c>
      <c r="AA16" s="275"/>
      <c r="AB16" s="275"/>
      <c r="AC16" s="288" t="s">
        <v>12</v>
      </c>
      <c r="AD16" s="288"/>
      <c r="AE16" s="288"/>
      <c r="AF16" s="274" t="s">
        <v>23</v>
      </c>
    </row>
    <row r="17" spans="1:32" x14ac:dyDescent="0.2">
      <c r="A17" s="191" t="s">
        <v>13</v>
      </c>
      <c r="B17" s="275" t="s">
        <v>2</v>
      </c>
      <c r="C17" s="275"/>
      <c r="D17" s="270"/>
      <c r="E17" s="270"/>
      <c r="F17" s="194" t="s">
        <v>14</v>
      </c>
      <c r="G17" s="194" t="s">
        <v>15</v>
      </c>
      <c r="H17" s="194" t="s">
        <v>4</v>
      </c>
      <c r="I17" s="194" t="s">
        <v>16</v>
      </c>
      <c r="J17" s="194" t="s">
        <v>14</v>
      </c>
      <c r="K17" s="194" t="s">
        <v>15</v>
      </c>
      <c r="L17" s="2" t="s">
        <v>17</v>
      </c>
      <c r="M17" s="2" t="s">
        <v>18</v>
      </c>
      <c r="N17" s="194" t="s">
        <v>14</v>
      </c>
      <c r="O17" s="194" t="s">
        <v>15</v>
      </c>
      <c r="P17" s="2" t="s">
        <v>17</v>
      </c>
      <c r="Q17" s="2" t="s">
        <v>18</v>
      </c>
      <c r="R17" s="194" t="s">
        <v>14</v>
      </c>
      <c r="S17" s="194" t="s">
        <v>15</v>
      </c>
      <c r="T17" s="2" t="s">
        <v>17</v>
      </c>
      <c r="U17" s="2" t="s">
        <v>18</v>
      </c>
      <c r="V17" s="194" t="s">
        <v>14</v>
      </c>
      <c r="W17" s="194" t="s">
        <v>15</v>
      </c>
      <c r="X17" s="2" t="s">
        <v>17</v>
      </c>
      <c r="Y17" s="2" t="s">
        <v>18</v>
      </c>
      <c r="Z17" s="2" t="s">
        <v>17</v>
      </c>
      <c r="AA17" s="2" t="s">
        <v>18</v>
      </c>
      <c r="AB17" s="2" t="s">
        <v>24</v>
      </c>
      <c r="AC17" s="194" t="s">
        <v>19</v>
      </c>
      <c r="AD17" s="194" t="s">
        <v>20</v>
      </c>
      <c r="AE17" s="194" t="s">
        <v>21</v>
      </c>
      <c r="AF17" s="274"/>
    </row>
    <row r="18" spans="1:32" ht="45" customHeight="1" x14ac:dyDescent="0.2">
      <c r="A18" s="9">
        <v>1</v>
      </c>
      <c r="B18" s="347" t="s">
        <v>128</v>
      </c>
      <c r="C18" s="348"/>
      <c r="D18" s="208" t="s">
        <v>129</v>
      </c>
      <c r="E18" s="209">
        <v>5.0000000000000001E-3</v>
      </c>
      <c r="F18" s="210">
        <v>24232.990999999998</v>
      </c>
      <c r="G18" s="210">
        <v>14182.960500000001</v>
      </c>
      <c r="H18" s="13">
        <v>69</v>
      </c>
      <c r="I18" s="3">
        <v>0</v>
      </c>
      <c r="J18" s="23"/>
      <c r="K18" s="23"/>
      <c r="L18" s="9"/>
      <c r="M18" s="15"/>
      <c r="N18" s="23"/>
      <c r="O18" s="23"/>
      <c r="P18" s="9"/>
      <c r="Q18" s="15"/>
      <c r="R18" s="23"/>
      <c r="S18" s="23"/>
      <c r="T18" s="9"/>
      <c r="U18" s="15"/>
      <c r="V18" s="23"/>
      <c r="W18" s="23"/>
      <c r="X18" s="9"/>
      <c r="Y18" s="3"/>
      <c r="Z18" s="211">
        <v>138</v>
      </c>
      <c r="AA18" s="26">
        <v>57</v>
      </c>
      <c r="AB18" s="13"/>
      <c r="AC18" s="3"/>
      <c r="AD18" s="3"/>
      <c r="AE18" s="3"/>
      <c r="AF18" s="25" t="s">
        <v>333</v>
      </c>
    </row>
    <row r="19" spans="1:32" ht="45" customHeight="1" x14ac:dyDescent="0.2">
      <c r="A19" s="9">
        <v>2</v>
      </c>
      <c r="B19" s="347" t="s">
        <v>130</v>
      </c>
      <c r="C19" s="348"/>
      <c r="D19" s="208" t="s">
        <v>129</v>
      </c>
      <c r="E19" s="209">
        <v>5.0000000000000001E-3</v>
      </c>
      <c r="F19" s="210">
        <v>24232.990999999998</v>
      </c>
      <c r="G19" s="210">
        <v>14182.960500000001</v>
      </c>
      <c r="H19" s="13">
        <v>111</v>
      </c>
      <c r="I19" s="3">
        <v>0</v>
      </c>
      <c r="J19" s="23"/>
      <c r="K19" s="23"/>
      <c r="L19" s="9"/>
      <c r="M19" s="15"/>
      <c r="N19" s="23"/>
      <c r="O19" s="23"/>
      <c r="P19" s="9"/>
      <c r="Q19" s="15"/>
      <c r="R19" s="23"/>
      <c r="S19" s="23"/>
      <c r="T19" s="9"/>
      <c r="U19" s="15"/>
      <c r="V19" s="23"/>
      <c r="W19" s="23"/>
      <c r="X19" s="9"/>
      <c r="Y19" s="3"/>
      <c r="Z19" s="211">
        <v>222</v>
      </c>
      <c r="AA19" s="26">
        <v>82</v>
      </c>
      <c r="AB19" s="13"/>
      <c r="AC19" s="3"/>
      <c r="AD19" s="3"/>
      <c r="AE19" s="3"/>
      <c r="AF19" s="25"/>
    </row>
    <row r="20" spans="1:32" ht="45" customHeight="1" x14ac:dyDescent="0.2">
      <c r="A20" s="9">
        <v>3</v>
      </c>
      <c r="B20" s="353" t="s">
        <v>131</v>
      </c>
      <c r="C20" s="354"/>
      <c r="D20" s="208" t="s">
        <v>129</v>
      </c>
      <c r="E20" s="209">
        <v>0.01</v>
      </c>
      <c r="F20" s="210">
        <v>48465.981999999996</v>
      </c>
      <c r="G20" s="210">
        <v>28365.921000000002</v>
      </c>
      <c r="H20" s="13">
        <v>381</v>
      </c>
      <c r="I20" s="3">
        <v>0</v>
      </c>
      <c r="J20" s="23"/>
      <c r="K20" s="23"/>
      <c r="L20" s="9"/>
      <c r="M20" s="15"/>
      <c r="N20" s="23"/>
      <c r="O20" s="23"/>
      <c r="P20" s="9"/>
      <c r="Q20" s="15"/>
      <c r="R20" s="23"/>
      <c r="S20" s="23"/>
      <c r="T20" s="9"/>
      <c r="U20" s="15"/>
      <c r="V20" s="23"/>
      <c r="W20" s="23"/>
      <c r="X20" s="9"/>
      <c r="Y20" s="3"/>
      <c r="Z20" s="211">
        <v>762</v>
      </c>
      <c r="AA20" s="26">
        <v>307</v>
      </c>
      <c r="AB20" s="13"/>
      <c r="AC20" s="3"/>
      <c r="AD20" s="3"/>
      <c r="AE20" s="3"/>
      <c r="AF20" s="25"/>
    </row>
    <row r="21" spans="1:32" ht="45" customHeight="1" x14ac:dyDescent="0.2">
      <c r="A21" s="9">
        <v>4</v>
      </c>
      <c r="B21" s="359" t="s">
        <v>132</v>
      </c>
      <c r="C21" s="360"/>
      <c r="D21" s="208" t="s">
        <v>129</v>
      </c>
      <c r="E21" s="209">
        <v>0.65</v>
      </c>
      <c r="F21" s="210">
        <v>3150288.83</v>
      </c>
      <c r="G21" s="210">
        <v>1843784.865</v>
      </c>
      <c r="H21" s="13">
        <v>561</v>
      </c>
      <c r="I21" s="3">
        <v>0</v>
      </c>
      <c r="J21" s="23"/>
      <c r="K21" s="23"/>
      <c r="L21" s="9"/>
      <c r="M21" s="15"/>
      <c r="N21" s="23"/>
      <c r="O21" s="23"/>
      <c r="P21" s="9"/>
      <c r="Q21" s="15"/>
      <c r="R21" s="23"/>
      <c r="S21" s="23"/>
      <c r="T21" s="9"/>
      <c r="U21" s="15"/>
      <c r="V21" s="23"/>
      <c r="W21" s="23"/>
      <c r="X21" s="9"/>
      <c r="Y21" s="3"/>
      <c r="Z21" s="211">
        <v>1122</v>
      </c>
      <c r="AA21" s="26">
        <v>446</v>
      </c>
      <c r="AB21" s="13"/>
      <c r="AC21" s="3"/>
      <c r="AD21" s="3"/>
      <c r="AE21" s="3"/>
      <c r="AF21" s="25"/>
    </row>
    <row r="22" spans="1:32" ht="45" customHeight="1" x14ac:dyDescent="0.2">
      <c r="A22" s="9">
        <v>5</v>
      </c>
      <c r="B22" s="353" t="s">
        <v>133</v>
      </c>
      <c r="C22" s="354"/>
      <c r="D22" s="208" t="s">
        <v>134</v>
      </c>
      <c r="E22" s="209">
        <v>0.15</v>
      </c>
      <c r="F22" s="210">
        <v>726989.73</v>
      </c>
      <c r="G22" s="210">
        <v>425488.81499999994</v>
      </c>
      <c r="H22" s="13">
        <v>21572</v>
      </c>
      <c r="I22" s="3">
        <v>0</v>
      </c>
      <c r="J22" s="23"/>
      <c r="K22" s="23"/>
      <c r="L22" s="9"/>
      <c r="M22" s="15"/>
      <c r="N22" s="23"/>
      <c r="O22" s="23"/>
      <c r="P22" s="9"/>
      <c r="Q22" s="15"/>
      <c r="R22" s="23"/>
      <c r="S22" s="23"/>
      <c r="T22" s="9"/>
      <c r="U22" s="15"/>
      <c r="V22" s="23"/>
      <c r="W22" s="23"/>
      <c r="X22" s="9"/>
      <c r="Y22" s="3"/>
      <c r="Z22" s="211">
        <v>45088</v>
      </c>
      <c r="AA22" s="26">
        <v>18662</v>
      </c>
      <c r="AB22" s="13"/>
      <c r="AC22" s="3"/>
      <c r="AD22" s="3"/>
      <c r="AE22" s="3"/>
      <c r="AF22" s="25"/>
    </row>
    <row r="23" spans="1:32" ht="45" customHeight="1" x14ac:dyDescent="0.2">
      <c r="A23" s="9">
        <v>6</v>
      </c>
      <c r="B23" s="353" t="s">
        <v>135</v>
      </c>
      <c r="C23" s="354"/>
      <c r="D23" s="208" t="s">
        <v>30</v>
      </c>
      <c r="E23" s="209">
        <v>5.0000000000000001E-3</v>
      </c>
      <c r="F23" s="210">
        <v>24232.990999999998</v>
      </c>
      <c r="G23" s="210">
        <v>14182.960500000001</v>
      </c>
      <c r="H23" s="13">
        <v>9</v>
      </c>
      <c r="I23" s="3">
        <v>0</v>
      </c>
      <c r="J23" s="23"/>
      <c r="K23" s="23"/>
      <c r="L23" s="9"/>
      <c r="M23" s="15"/>
      <c r="N23" s="23"/>
      <c r="O23" s="23"/>
      <c r="P23" s="9"/>
      <c r="Q23" s="15"/>
      <c r="R23" s="23"/>
      <c r="S23" s="23"/>
      <c r="T23" s="9"/>
      <c r="U23" s="15"/>
      <c r="V23" s="23"/>
      <c r="W23" s="23"/>
      <c r="X23" s="9"/>
      <c r="Y23" s="3"/>
      <c r="Z23" s="211">
        <v>18</v>
      </c>
      <c r="AA23" s="26">
        <v>0</v>
      </c>
      <c r="AB23" s="13"/>
      <c r="AC23" s="3"/>
      <c r="AD23" s="3"/>
      <c r="AE23" s="3"/>
      <c r="AF23" s="25"/>
    </row>
    <row r="24" spans="1:32" ht="45" customHeight="1" x14ac:dyDescent="0.2">
      <c r="A24" s="9">
        <v>7</v>
      </c>
      <c r="B24" s="353" t="s">
        <v>136</v>
      </c>
      <c r="C24" s="354"/>
      <c r="D24" s="208" t="s">
        <v>137</v>
      </c>
      <c r="E24" s="209">
        <v>0.01</v>
      </c>
      <c r="F24" s="210">
        <v>48465.981999999996</v>
      </c>
      <c r="G24" s="210">
        <v>28365.921000000002</v>
      </c>
      <c r="H24" s="13">
        <v>80</v>
      </c>
      <c r="I24" s="3">
        <v>0</v>
      </c>
      <c r="J24" s="23"/>
      <c r="K24" s="23"/>
      <c r="L24" s="9"/>
      <c r="M24" s="15"/>
      <c r="N24" s="23"/>
      <c r="O24" s="23"/>
      <c r="P24" s="9"/>
      <c r="Q24" s="15"/>
      <c r="R24" s="23"/>
      <c r="S24" s="23"/>
      <c r="T24" s="9"/>
      <c r="U24" s="15"/>
      <c r="V24" s="23"/>
      <c r="W24" s="23"/>
      <c r="X24" s="9"/>
      <c r="Y24" s="3"/>
      <c r="Z24" s="211">
        <v>145</v>
      </c>
      <c r="AA24" s="26">
        <v>64</v>
      </c>
      <c r="AB24" s="13"/>
      <c r="AC24" s="3"/>
      <c r="AD24" s="3"/>
      <c r="AE24" s="3"/>
      <c r="AF24" s="25"/>
    </row>
    <row r="25" spans="1:32" ht="45" customHeight="1" x14ac:dyDescent="0.2">
      <c r="A25" s="9">
        <v>8</v>
      </c>
      <c r="B25" s="353" t="s">
        <v>138</v>
      </c>
      <c r="C25" s="354"/>
      <c r="D25" s="208" t="s">
        <v>139</v>
      </c>
      <c r="E25" s="209">
        <v>5.0000000000000001E-3</v>
      </c>
      <c r="F25" s="210">
        <v>24232.990999999998</v>
      </c>
      <c r="G25" s="210">
        <v>14182.960500000001</v>
      </c>
      <c r="H25" s="13">
        <v>44</v>
      </c>
      <c r="I25" s="3">
        <v>0</v>
      </c>
      <c r="J25" s="23"/>
      <c r="K25" s="23"/>
      <c r="L25" s="9"/>
      <c r="M25" s="15"/>
      <c r="N25" s="23"/>
      <c r="O25" s="23"/>
      <c r="P25" s="9"/>
      <c r="Q25" s="15"/>
      <c r="R25" s="23"/>
      <c r="S25" s="23"/>
      <c r="T25" s="9"/>
      <c r="U25" s="15"/>
      <c r="V25" s="23"/>
      <c r="W25" s="23"/>
      <c r="X25" s="9"/>
      <c r="Y25" s="3"/>
      <c r="Z25" s="211">
        <v>53</v>
      </c>
      <c r="AA25" s="26">
        <v>19</v>
      </c>
      <c r="AB25" s="13"/>
      <c r="AC25" s="3"/>
      <c r="AD25" s="3"/>
      <c r="AE25" s="3"/>
      <c r="AF25" s="25"/>
    </row>
    <row r="26" spans="1:32" ht="45" customHeight="1" x14ac:dyDescent="0.2">
      <c r="A26" s="9">
        <v>9</v>
      </c>
      <c r="B26" s="353" t="s">
        <v>140</v>
      </c>
      <c r="C26" s="354"/>
      <c r="D26" s="208" t="s">
        <v>141</v>
      </c>
      <c r="E26" s="209">
        <v>0.01</v>
      </c>
      <c r="F26" s="210">
        <v>48465.981999999996</v>
      </c>
      <c r="G26" s="210">
        <v>28365.921000000002</v>
      </c>
      <c r="H26" s="13">
        <v>68</v>
      </c>
      <c r="I26" s="3">
        <v>0</v>
      </c>
      <c r="J26" s="23"/>
      <c r="K26" s="23"/>
      <c r="L26" s="9"/>
      <c r="M26" s="15"/>
      <c r="N26" s="23"/>
      <c r="O26" s="23"/>
      <c r="P26" s="9"/>
      <c r="Q26" s="15"/>
      <c r="R26" s="23"/>
      <c r="S26" s="23"/>
      <c r="T26" s="9"/>
      <c r="U26" s="15"/>
      <c r="V26" s="23"/>
      <c r="W26" s="23"/>
      <c r="X26" s="9"/>
      <c r="Y26" s="3"/>
      <c r="Z26" s="211">
        <v>128</v>
      </c>
      <c r="AA26" s="26">
        <v>81</v>
      </c>
      <c r="AB26" s="13"/>
      <c r="AC26" s="3"/>
      <c r="AD26" s="3"/>
      <c r="AE26" s="3"/>
      <c r="AF26" s="25"/>
    </row>
    <row r="27" spans="1:32" ht="45" customHeight="1" x14ac:dyDescent="0.2">
      <c r="A27" s="9">
        <v>10</v>
      </c>
      <c r="B27" s="353" t="s">
        <v>31</v>
      </c>
      <c r="C27" s="354"/>
      <c r="D27" s="208" t="s">
        <v>32</v>
      </c>
      <c r="E27" s="209">
        <v>0.01</v>
      </c>
      <c r="F27" s="210">
        <v>48465.981999999996</v>
      </c>
      <c r="G27" s="210">
        <v>28365.921000000002</v>
      </c>
      <c r="H27" s="13">
        <v>3</v>
      </c>
      <c r="I27" s="3">
        <v>0</v>
      </c>
      <c r="J27" s="23"/>
      <c r="K27" s="23"/>
      <c r="L27" s="9"/>
      <c r="M27" s="15"/>
      <c r="N27" s="23"/>
      <c r="O27" s="23"/>
      <c r="P27" s="9"/>
      <c r="Q27" s="15"/>
      <c r="R27" s="23"/>
      <c r="S27" s="23"/>
      <c r="T27" s="9"/>
      <c r="U27" s="15"/>
      <c r="V27" s="23"/>
      <c r="W27" s="23"/>
      <c r="X27" s="9"/>
      <c r="Y27" s="3"/>
      <c r="Z27" s="211">
        <v>6</v>
      </c>
      <c r="AA27" s="26">
        <v>0</v>
      </c>
      <c r="AB27" s="13"/>
      <c r="AC27" s="3"/>
      <c r="AD27" s="3"/>
      <c r="AE27" s="3"/>
      <c r="AF27" s="25"/>
    </row>
    <row r="28" spans="1:32" ht="45" customHeight="1" x14ac:dyDescent="0.2">
      <c r="A28" s="9">
        <v>11</v>
      </c>
      <c r="B28" s="353" t="s">
        <v>142</v>
      </c>
      <c r="C28" s="354"/>
      <c r="D28" s="208" t="s">
        <v>33</v>
      </c>
      <c r="E28" s="209">
        <v>0.02</v>
      </c>
      <c r="F28" s="210">
        <f>96931.964+5.8</f>
        <v>96937.76400000001</v>
      </c>
      <c r="G28" s="210">
        <f>56731.842-450.19</f>
        <v>56281.651999999995</v>
      </c>
      <c r="H28" s="13">
        <v>20</v>
      </c>
      <c r="I28" s="3">
        <v>8</v>
      </c>
      <c r="J28" s="23"/>
      <c r="K28" s="23"/>
      <c r="L28" s="9"/>
      <c r="M28" s="15"/>
      <c r="N28" s="23"/>
      <c r="O28" s="23"/>
      <c r="P28" s="9"/>
      <c r="Q28" s="15"/>
      <c r="R28" s="23"/>
      <c r="S28" s="23"/>
      <c r="T28" s="9"/>
      <c r="U28" s="15"/>
      <c r="V28" s="23"/>
      <c r="W28" s="23"/>
      <c r="X28" s="9"/>
      <c r="Y28" s="3"/>
      <c r="Z28" s="211">
        <v>25</v>
      </c>
      <c r="AA28" s="26">
        <v>48</v>
      </c>
      <c r="AB28" s="13"/>
      <c r="AC28" s="3"/>
      <c r="AD28" s="3"/>
      <c r="AE28" s="3"/>
      <c r="AF28" s="25"/>
    </row>
    <row r="29" spans="1:32" ht="45" customHeight="1" x14ac:dyDescent="0.2">
      <c r="A29" s="9">
        <v>12</v>
      </c>
      <c r="B29" s="353" t="s">
        <v>143</v>
      </c>
      <c r="C29" s="354"/>
      <c r="D29" s="208" t="s">
        <v>139</v>
      </c>
      <c r="E29" s="209">
        <v>0.01</v>
      </c>
      <c r="F29" s="210">
        <v>48465.981999999996</v>
      </c>
      <c r="G29" s="210">
        <v>28365.921000000002</v>
      </c>
      <c r="H29" s="13">
        <v>187</v>
      </c>
      <c r="I29" s="3">
        <v>200</v>
      </c>
      <c r="J29" s="23"/>
      <c r="K29" s="23"/>
      <c r="L29" s="9"/>
      <c r="M29" s="15"/>
      <c r="N29" s="23"/>
      <c r="O29" s="23"/>
      <c r="P29" s="9"/>
      <c r="Q29" s="15"/>
      <c r="R29" s="23"/>
      <c r="S29" s="23"/>
      <c r="T29" s="9"/>
      <c r="U29" s="15"/>
      <c r="V29" s="23"/>
      <c r="W29" s="23"/>
      <c r="X29" s="9"/>
      <c r="Y29" s="3"/>
      <c r="Z29" s="211">
        <v>374</v>
      </c>
      <c r="AA29" s="26">
        <v>399</v>
      </c>
      <c r="AB29" s="13"/>
      <c r="AC29" s="3"/>
      <c r="AD29" s="3"/>
      <c r="AE29" s="3"/>
      <c r="AF29" s="25"/>
    </row>
    <row r="30" spans="1:32" ht="45" customHeight="1" x14ac:dyDescent="0.2">
      <c r="A30" s="9">
        <v>13</v>
      </c>
      <c r="B30" s="353" t="s">
        <v>144</v>
      </c>
      <c r="C30" s="354"/>
      <c r="D30" s="208" t="s">
        <v>145</v>
      </c>
      <c r="E30" s="209">
        <v>5.0000000000000001E-3</v>
      </c>
      <c r="F30" s="210">
        <v>24232.990999999998</v>
      </c>
      <c r="G30" s="210">
        <v>14182.960500000001</v>
      </c>
      <c r="H30" s="13">
        <v>3</v>
      </c>
      <c r="I30" s="3">
        <v>3</v>
      </c>
      <c r="J30" s="23"/>
      <c r="K30" s="23"/>
      <c r="L30" s="9"/>
      <c r="M30" s="15"/>
      <c r="N30" s="23"/>
      <c r="O30" s="23"/>
      <c r="P30" s="9"/>
      <c r="Q30" s="15"/>
      <c r="R30" s="23"/>
      <c r="S30" s="23"/>
      <c r="T30" s="9"/>
      <c r="U30" s="15"/>
      <c r="V30" s="23"/>
      <c r="W30" s="23"/>
      <c r="X30" s="9"/>
      <c r="Y30" s="3"/>
      <c r="Z30" s="211">
        <v>6</v>
      </c>
      <c r="AA30" s="26">
        <v>6</v>
      </c>
      <c r="AB30" s="13"/>
      <c r="AC30" s="3"/>
      <c r="AD30" s="3"/>
      <c r="AE30" s="3"/>
      <c r="AF30" s="25"/>
    </row>
    <row r="31" spans="1:32" ht="45" customHeight="1" x14ac:dyDescent="0.2">
      <c r="A31" s="9">
        <v>14</v>
      </c>
      <c r="B31" s="355" t="s">
        <v>146</v>
      </c>
      <c r="C31" s="356"/>
      <c r="D31" s="208" t="s">
        <v>147</v>
      </c>
      <c r="E31" s="212">
        <v>0.01</v>
      </c>
      <c r="F31" s="210">
        <v>48465.981999999996</v>
      </c>
      <c r="G31" s="210">
        <v>28365.921000000002</v>
      </c>
      <c r="H31" s="13">
        <v>6</v>
      </c>
      <c r="I31" s="3">
        <v>4</v>
      </c>
      <c r="J31" s="23"/>
      <c r="K31" s="23"/>
      <c r="L31" s="9"/>
      <c r="M31" s="15"/>
      <c r="N31" s="23"/>
      <c r="O31" s="23"/>
      <c r="P31" s="9"/>
      <c r="Q31" s="15"/>
      <c r="R31" s="23"/>
      <c r="S31" s="23"/>
      <c r="T31" s="9"/>
      <c r="U31" s="15"/>
      <c r="V31" s="23"/>
      <c r="W31" s="23"/>
      <c r="X31" s="9"/>
      <c r="Y31" s="3"/>
      <c r="Z31" s="211">
        <v>14</v>
      </c>
      <c r="AA31" s="26">
        <v>10</v>
      </c>
      <c r="AB31" s="13"/>
      <c r="AC31" s="3"/>
      <c r="AD31" s="3"/>
      <c r="AE31" s="3"/>
      <c r="AF31" s="25"/>
    </row>
    <row r="32" spans="1:32" ht="45" customHeight="1" x14ac:dyDescent="0.2">
      <c r="A32" s="9"/>
      <c r="B32" s="357"/>
      <c r="C32" s="358"/>
      <c r="D32" s="208" t="s">
        <v>30</v>
      </c>
      <c r="E32" s="213">
        <v>0.01</v>
      </c>
      <c r="F32" s="210">
        <v>48465.981999999996</v>
      </c>
      <c r="G32" s="210">
        <v>28365.921000000002</v>
      </c>
      <c r="H32" s="13">
        <v>123</v>
      </c>
      <c r="I32" s="3">
        <v>98</v>
      </c>
      <c r="J32" s="23"/>
      <c r="K32" s="23"/>
      <c r="L32" s="9"/>
      <c r="M32" s="15"/>
      <c r="N32" s="23"/>
      <c r="O32" s="23"/>
      <c r="P32" s="9"/>
      <c r="Q32" s="15"/>
      <c r="R32" s="23"/>
      <c r="S32" s="23"/>
      <c r="T32" s="9"/>
      <c r="U32" s="15"/>
      <c r="V32" s="23"/>
      <c r="W32" s="23"/>
      <c r="X32" s="9"/>
      <c r="Y32" s="3"/>
      <c r="Z32" s="211">
        <v>246</v>
      </c>
      <c r="AA32" s="26">
        <v>212</v>
      </c>
      <c r="AB32" s="13"/>
      <c r="AC32" s="3"/>
      <c r="AD32" s="3"/>
      <c r="AE32" s="3"/>
      <c r="AF32" s="25"/>
    </row>
    <row r="33" spans="1:36" ht="45" customHeight="1" x14ac:dyDescent="0.2">
      <c r="A33" s="9">
        <v>15</v>
      </c>
      <c r="B33" s="355" t="s">
        <v>148</v>
      </c>
      <c r="C33" s="356"/>
      <c r="D33" s="208" t="s">
        <v>34</v>
      </c>
      <c r="E33" s="212">
        <v>1E-3</v>
      </c>
      <c r="F33" s="210">
        <v>4846.5981999999995</v>
      </c>
      <c r="G33" s="210">
        <v>2836.5920999999998</v>
      </c>
      <c r="H33" s="13">
        <v>3</v>
      </c>
      <c r="I33" s="3">
        <v>3</v>
      </c>
      <c r="J33" s="23"/>
      <c r="K33" s="23"/>
      <c r="L33" s="9"/>
      <c r="M33" s="15"/>
      <c r="N33" s="23"/>
      <c r="O33" s="23"/>
      <c r="P33" s="9"/>
      <c r="Q33" s="15"/>
      <c r="R33" s="23"/>
      <c r="S33" s="23"/>
      <c r="T33" s="9"/>
      <c r="U33" s="15"/>
      <c r="V33" s="23"/>
      <c r="W33" s="23"/>
      <c r="X33" s="9"/>
      <c r="Y33" s="3"/>
      <c r="Z33" s="211">
        <v>6</v>
      </c>
      <c r="AA33" s="26">
        <v>5</v>
      </c>
      <c r="AB33" s="13"/>
      <c r="AC33" s="3"/>
      <c r="AD33" s="3"/>
      <c r="AE33" s="3"/>
      <c r="AF33" s="25"/>
    </row>
    <row r="34" spans="1:36" ht="45" customHeight="1" x14ac:dyDescent="0.2">
      <c r="A34" s="9"/>
      <c r="B34" s="361"/>
      <c r="C34" s="362"/>
      <c r="D34" s="208" t="s">
        <v>30</v>
      </c>
      <c r="E34" s="213">
        <v>1.5E-3</v>
      </c>
      <c r="F34" s="210">
        <v>7269.8972999999996</v>
      </c>
      <c r="G34" s="210">
        <v>4254.8881499999998</v>
      </c>
      <c r="H34" s="13">
        <v>123</v>
      </c>
      <c r="I34" s="3">
        <v>98</v>
      </c>
      <c r="J34" s="23"/>
      <c r="K34" s="23"/>
      <c r="L34" s="9"/>
      <c r="M34" s="15"/>
      <c r="N34" s="23"/>
      <c r="O34" s="23"/>
      <c r="P34" s="9"/>
      <c r="Q34" s="15"/>
      <c r="R34" s="23"/>
      <c r="S34" s="23"/>
      <c r="T34" s="9"/>
      <c r="U34" s="15"/>
      <c r="V34" s="23"/>
      <c r="W34" s="23"/>
      <c r="X34" s="9"/>
      <c r="Y34" s="3"/>
      <c r="Z34" s="211">
        <v>248</v>
      </c>
      <c r="AA34" s="26">
        <v>168</v>
      </c>
      <c r="AB34" s="13"/>
      <c r="AC34" s="3"/>
      <c r="AD34" s="3"/>
      <c r="AE34" s="3"/>
      <c r="AF34" s="25"/>
      <c r="AH34" s="175"/>
      <c r="AI34" s="175"/>
      <c r="AJ34" s="175"/>
    </row>
    <row r="35" spans="1:36" ht="45" customHeight="1" x14ac:dyDescent="0.2">
      <c r="A35" s="9"/>
      <c r="B35" s="357"/>
      <c r="C35" s="358"/>
      <c r="D35" s="208" t="s">
        <v>149</v>
      </c>
      <c r="E35" s="214">
        <v>2.5000000000000001E-3</v>
      </c>
      <c r="F35" s="210">
        <v>12116.495499999999</v>
      </c>
      <c r="G35" s="210">
        <v>7091.4802500000005</v>
      </c>
      <c r="H35" s="13">
        <v>561</v>
      </c>
      <c r="I35" s="3">
        <v>380</v>
      </c>
      <c r="J35" s="23"/>
      <c r="K35" s="23"/>
      <c r="L35" s="9"/>
      <c r="M35" s="15"/>
      <c r="N35" s="23"/>
      <c r="O35" s="23"/>
      <c r="P35" s="9"/>
      <c r="Q35" s="15"/>
      <c r="R35" s="23"/>
      <c r="S35" s="23"/>
      <c r="T35" s="9"/>
      <c r="U35" s="15"/>
      <c r="V35" s="23"/>
      <c r="W35" s="23"/>
      <c r="X35" s="9"/>
      <c r="Y35" s="3"/>
      <c r="Z35" s="211">
        <v>1122</v>
      </c>
      <c r="AA35" s="26">
        <v>979</v>
      </c>
      <c r="AB35" s="13"/>
      <c r="AC35" s="3"/>
      <c r="AD35" s="3"/>
      <c r="AE35" s="3"/>
      <c r="AF35" s="25"/>
      <c r="AG35" s="175"/>
      <c r="AH35" s="175"/>
      <c r="AI35" s="175"/>
      <c r="AJ35" s="175"/>
    </row>
    <row r="36" spans="1:36" ht="45" customHeight="1" x14ac:dyDescent="0.2">
      <c r="A36" s="9">
        <v>17</v>
      </c>
      <c r="B36" s="355" t="s">
        <v>150</v>
      </c>
      <c r="C36" s="356"/>
      <c r="D36" s="208" t="s">
        <v>129</v>
      </c>
      <c r="E36" s="213">
        <v>4.0000000000000001E-3</v>
      </c>
      <c r="F36" s="210">
        <v>19386.392799999998</v>
      </c>
      <c r="G36" s="210">
        <v>11346.368399999999</v>
      </c>
      <c r="H36" s="13">
        <v>0</v>
      </c>
      <c r="I36" s="3">
        <v>0</v>
      </c>
      <c r="J36" s="23"/>
      <c r="K36" s="23"/>
      <c r="L36" s="9"/>
      <c r="M36" s="15"/>
      <c r="N36" s="23"/>
      <c r="O36" s="23"/>
      <c r="P36" s="9"/>
      <c r="Q36" s="15"/>
      <c r="R36" s="23"/>
      <c r="S36" s="23"/>
      <c r="T36" s="9"/>
      <c r="U36" s="15"/>
      <c r="V36" s="23"/>
      <c r="W36" s="23"/>
      <c r="X36" s="9"/>
      <c r="Y36" s="3"/>
      <c r="Z36" s="211">
        <v>0</v>
      </c>
      <c r="AA36" s="26">
        <v>0</v>
      </c>
      <c r="AB36" s="13"/>
      <c r="AC36" s="3"/>
      <c r="AD36" s="3"/>
      <c r="AE36" s="3"/>
      <c r="AF36" s="25"/>
      <c r="AH36" s="175"/>
      <c r="AI36" s="176"/>
      <c r="AJ36" s="175"/>
    </row>
    <row r="37" spans="1:36" ht="45" customHeight="1" x14ac:dyDescent="0.2">
      <c r="A37" s="9"/>
      <c r="B37" s="357"/>
      <c r="C37" s="358"/>
      <c r="D37" s="208" t="s">
        <v>151</v>
      </c>
      <c r="E37" s="214">
        <v>1E-3</v>
      </c>
      <c r="F37" s="210">
        <v>4846.5981999999995</v>
      </c>
      <c r="G37" s="210">
        <v>2836.5920999999998</v>
      </c>
      <c r="H37" s="13">
        <v>0</v>
      </c>
      <c r="I37" s="3">
        <v>0</v>
      </c>
      <c r="J37" s="23"/>
      <c r="K37" s="23"/>
      <c r="L37" s="9"/>
      <c r="M37" s="15"/>
      <c r="N37" s="23"/>
      <c r="O37" s="23"/>
      <c r="P37" s="9"/>
      <c r="Q37" s="15"/>
      <c r="R37" s="23"/>
      <c r="S37" s="23"/>
      <c r="T37" s="9"/>
      <c r="U37" s="15"/>
      <c r="V37" s="23"/>
      <c r="W37" s="23"/>
      <c r="X37" s="9"/>
      <c r="Y37" s="3"/>
      <c r="Z37" s="211">
        <v>0</v>
      </c>
      <c r="AA37" s="26">
        <v>0</v>
      </c>
      <c r="AB37" s="13"/>
      <c r="AC37" s="3"/>
      <c r="AD37" s="3"/>
      <c r="AE37" s="3"/>
      <c r="AF37" s="25"/>
      <c r="AH37" s="175"/>
      <c r="AI37" s="175"/>
      <c r="AJ37" s="175"/>
    </row>
    <row r="38" spans="1:36" ht="45" customHeight="1" x14ac:dyDescent="0.2">
      <c r="A38" s="9">
        <v>18</v>
      </c>
      <c r="B38" s="353" t="s">
        <v>152</v>
      </c>
      <c r="C38" s="354"/>
      <c r="D38" s="208" t="s">
        <v>153</v>
      </c>
      <c r="E38" s="209">
        <v>5.0000000000000001E-3</v>
      </c>
      <c r="F38" s="210">
        <v>24232.990999999998</v>
      </c>
      <c r="G38" s="210">
        <v>14182.960500000001</v>
      </c>
      <c r="H38" s="13">
        <v>80</v>
      </c>
      <c r="I38" s="3">
        <v>0</v>
      </c>
      <c r="J38" s="23"/>
      <c r="K38" s="23"/>
      <c r="L38" s="9"/>
      <c r="M38" s="15"/>
      <c r="N38" s="23"/>
      <c r="O38" s="23"/>
      <c r="P38" s="9"/>
      <c r="Q38" s="15"/>
      <c r="R38" s="23"/>
      <c r="S38" s="23"/>
      <c r="T38" s="9"/>
      <c r="U38" s="15"/>
      <c r="V38" s="23"/>
      <c r="W38" s="23"/>
      <c r="X38" s="9"/>
      <c r="Y38" s="3"/>
      <c r="Z38" s="211">
        <v>240</v>
      </c>
      <c r="AA38" s="26">
        <v>0</v>
      </c>
      <c r="AB38" s="13"/>
      <c r="AC38" s="3"/>
      <c r="AD38" s="3"/>
      <c r="AE38" s="3"/>
      <c r="AF38" s="25"/>
      <c r="AH38" s="175"/>
      <c r="AI38" s="177"/>
      <c r="AJ38" s="175"/>
    </row>
    <row r="39" spans="1:36" ht="45" customHeight="1" x14ac:dyDescent="0.2">
      <c r="A39" s="9">
        <v>19</v>
      </c>
      <c r="B39" s="353" t="s">
        <v>184</v>
      </c>
      <c r="C39" s="354"/>
      <c r="D39" s="208" t="s">
        <v>34</v>
      </c>
      <c r="E39" s="209">
        <v>0.01</v>
      </c>
      <c r="F39" s="210">
        <v>48465.981999999996</v>
      </c>
      <c r="G39" s="210">
        <v>28365.921000000002</v>
      </c>
      <c r="H39" s="13">
        <v>3</v>
      </c>
      <c r="I39" s="3">
        <v>0</v>
      </c>
      <c r="J39" s="23"/>
      <c r="K39" s="23"/>
      <c r="L39" s="9"/>
      <c r="M39" s="15"/>
      <c r="N39" s="23"/>
      <c r="O39" s="23"/>
      <c r="P39" s="9"/>
      <c r="Q39" s="15"/>
      <c r="R39" s="23"/>
      <c r="S39" s="23"/>
      <c r="T39" s="9"/>
      <c r="U39" s="15"/>
      <c r="V39" s="23"/>
      <c r="W39" s="23"/>
      <c r="X39" s="9"/>
      <c r="Y39" s="3"/>
      <c r="Z39" s="211">
        <v>6</v>
      </c>
      <c r="AA39" s="26">
        <v>3</v>
      </c>
      <c r="AB39" s="13"/>
      <c r="AC39" s="3"/>
      <c r="AD39" s="3"/>
      <c r="AE39" s="3"/>
      <c r="AF39" s="25"/>
    </row>
    <row r="40" spans="1:36" ht="45" customHeight="1" x14ac:dyDescent="0.2">
      <c r="A40" s="9">
        <v>21</v>
      </c>
      <c r="B40" s="353" t="s">
        <v>154</v>
      </c>
      <c r="C40" s="354"/>
      <c r="D40" s="208" t="s">
        <v>129</v>
      </c>
      <c r="E40" s="209">
        <v>5.0000000000000001E-3</v>
      </c>
      <c r="F40" s="210">
        <v>24232.990999999998</v>
      </c>
      <c r="G40" s="210">
        <v>14182.960500000001</v>
      </c>
      <c r="H40" s="13">
        <v>80</v>
      </c>
      <c r="I40" s="3">
        <v>0</v>
      </c>
      <c r="J40" s="23"/>
      <c r="K40" s="23"/>
      <c r="L40" s="9"/>
      <c r="M40" s="15"/>
      <c r="N40" s="23"/>
      <c r="O40" s="23"/>
      <c r="P40" s="9"/>
      <c r="Q40" s="15"/>
      <c r="R40" s="23"/>
      <c r="S40" s="23"/>
      <c r="T40" s="9"/>
      <c r="U40" s="15"/>
      <c r="V40" s="23"/>
      <c r="W40" s="23"/>
      <c r="X40" s="9"/>
      <c r="Y40" s="3"/>
      <c r="Z40" s="211">
        <v>240</v>
      </c>
      <c r="AA40" s="26">
        <v>0</v>
      </c>
      <c r="AB40" s="13"/>
      <c r="AC40" s="3"/>
      <c r="AD40" s="3"/>
      <c r="AE40" s="3"/>
      <c r="AF40" s="25"/>
      <c r="AH40" s="175"/>
      <c r="AI40" s="175"/>
      <c r="AJ40" s="175"/>
    </row>
    <row r="41" spans="1:36" ht="45" customHeight="1" x14ac:dyDescent="0.2">
      <c r="A41" s="9">
        <v>22</v>
      </c>
      <c r="B41" s="353" t="s">
        <v>155</v>
      </c>
      <c r="C41" s="354"/>
      <c r="D41" s="208" t="s">
        <v>129</v>
      </c>
      <c r="E41" s="209">
        <v>5.0000000000000001E-3</v>
      </c>
      <c r="F41" s="210">
        <v>24232.990999999998</v>
      </c>
      <c r="G41" s="210">
        <v>14182.960500000001</v>
      </c>
      <c r="H41" s="13">
        <v>160</v>
      </c>
      <c r="I41" s="3">
        <v>0</v>
      </c>
      <c r="J41" s="23"/>
      <c r="K41" s="23"/>
      <c r="L41" s="9"/>
      <c r="M41" s="15"/>
      <c r="N41" s="23"/>
      <c r="O41" s="23"/>
      <c r="P41" s="9"/>
      <c r="Q41" s="15"/>
      <c r="R41" s="23"/>
      <c r="S41" s="23"/>
      <c r="T41" s="9"/>
      <c r="U41" s="15"/>
      <c r="V41" s="23"/>
      <c r="W41" s="23"/>
      <c r="X41" s="9"/>
      <c r="Y41" s="3"/>
      <c r="Z41" s="211">
        <v>340</v>
      </c>
      <c r="AA41" s="26">
        <v>150</v>
      </c>
      <c r="AB41" s="13"/>
      <c r="AC41" s="3"/>
      <c r="AD41" s="3"/>
      <c r="AE41" s="3"/>
      <c r="AF41" s="25"/>
      <c r="AG41" s="175"/>
      <c r="AH41" s="175"/>
      <c r="AI41" s="176"/>
      <c r="AJ41" s="175"/>
    </row>
    <row r="42" spans="1:36" ht="45" customHeight="1" x14ac:dyDescent="0.2">
      <c r="A42" s="9">
        <v>23</v>
      </c>
      <c r="B42" s="353" t="s">
        <v>156</v>
      </c>
      <c r="C42" s="354"/>
      <c r="D42" s="208" t="s">
        <v>30</v>
      </c>
      <c r="E42" s="209">
        <v>0.01</v>
      </c>
      <c r="F42" s="210">
        <v>48465.981999999996</v>
      </c>
      <c r="G42" s="210">
        <v>28365.921000000002</v>
      </c>
      <c r="H42" s="13">
        <v>0</v>
      </c>
      <c r="I42" s="3">
        <v>0</v>
      </c>
      <c r="J42" s="23"/>
      <c r="K42" s="23"/>
      <c r="L42" s="9"/>
      <c r="M42" s="15"/>
      <c r="N42" s="23"/>
      <c r="O42" s="23"/>
      <c r="P42" s="9"/>
      <c r="Q42" s="15"/>
      <c r="R42" s="23"/>
      <c r="S42" s="23"/>
      <c r="T42" s="9"/>
      <c r="U42" s="15"/>
      <c r="V42" s="23"/>
      <c r="W42" s="23"/>
      <c r="X42" s="9"/>
      <c r="Y42" s="3"/>
      <c r="Z42" s="211">
        <v>0</v>
      </c>
      <c r="AA42" s="26">
        <v>10</v>
      </c>
      <c r="AB42" s="13"/>
      <c r="AC42" s="3"/>
      <c r="AD42" s="3"/>
      <c r="AE42" s="3"/>
      <c r="AF42" s="25"/>
      <c r="AH42" s="175"/>
      <c r="AI42" s="175"/>
      <c r="AJ42" s="175"/>
    </row>
    <row r="43" spans="1:36" ht="45" customHeight="1" x14ac:dyDescent="0.2">
      <c r="A43" s="9">
        <v>24</v>
      </c>
      <c r="B43" s="353" t="s">
        <v>157</v>
      </c>
      <c r="C43" s="354"/>
      <c r="D43" s="208" t="s">
        <v>129</v>
      </c>
      <c r="E43" s="209">
        <v>0.01</v>
      </c>
      <c r="F43" s="210">
        <v>48465.981999999996</v>
      </c>
      <c r="G43" s="210">
        <v>28365.921000000002</v>
      </c>
      <c r="H43" s="13">
        <v>6</v>
      </c>
      <c r="I43" s="3">
        <v>0</v>
      </c>
      <c r="J43" s="23"/>
      <c r="K43" s="23"/>
      <c r="L43" s="9"/>
      <c r="M43" s="15"/>
      <c r="N43" s="23"/>
      <c r="O43" s="23"/>
      <c r="P43" s="9"/>
      <c r="Q43" s="15"/>
      <c r="R43" s="23"/>
      <c r="S43" s="23"/>
      <c r="T43" s="9"/>
      <c r="U43" s="15"/>
      <c r="V43" s="23"/>
      <c r="W43" s="23"/>
      <c r="X43" s="9"/>
      <c r="Y43" s="3"/>
      <c r="Z43" s="211">
        <v>12</v>
      </c>
      <c r="AA43" s="26">
        <v>4</v>
      </c>
      <c r="AB43" s="13"/>
      <c r="AC43" s="3"/>
      <c r="AD43" s="3"/>
      <c r="AE43" s="3"/>
      <c r="AF43" s="25" t="s">
        <v>236</v>
      </c>
      <c r="AG43" s="175"/>
      <c r="AH43" s="175"/>
      <c r="AI43" s="177"/>
      <c r="AJ43" s="175"/>
    </row>
    <row r="44" spans="1:36" ht="45" customHeight="1" x14ac:dyDescent="0.2">
      <c r="A44" s="9">
        <v>25</v>
      </c>
      <c r="B44" s="353" t="s">
        <v>158</v>
      </c>
      <c r="C44" s="354"/>
      <c r="D44" s="208" t="s">
        <v>159</v>
      </c>
      <c r="E44" s="209">
        <v>5.0000000000000001E-3</v>
      </c>
      <c r="F44" s="210">
        <v>24232.990999999998</v>
      </c>
      <c r="G44" s="210">
        <v>14182.960500000001</v>
      </c>
      <c r="H44" s="13">
        <v>561</v>
      </c>
      <c r="I44" s="3">
        <v>0</v>
      </c>
      <c r="J44" s="23"/>
      <c r="K44" s="23"/>
      <c r="L44" s="9"/>
      <c r="M44" s="15"/>
      <c r="N44" s="23"/>
      <c r="O44" s="23"/>
      <c r="P44" s="9"/>
      <c r="Q44" s="15"/>
      <c r="R44" s="23"/>
      <c r="S44" s="23"/>
      <c r="T44" s="9"/>
      <c r="U44" s="15"/>
      <c r="V44" s="23"/>
      <c r="W44" s="23"/>
      <c r="X44" s="9"/>
      <c r="Y44" s="3"/>
      <c r="Z44" s="211">
        <v>1122</v>
      </c>
      <c r="AA44" s="26">
        <v>374</v>
      </c>
      <c r="AB44" s="13"/>
      <c r="AC44" s="3"/>
      <c r="AD44" s="3"/>
      <c r="AE44" s="3"/>
      <c r="AF44" s="25"/>
    </row>
    <row r="45" spans="1:36" ht="45" customHeight="1" x14ac:dyDescent="0.2">
      <c r="A45" s="9">
        <v>26</v>
      </c>
      <c r="B45" s="353" t="s">
        <v>160</v>
      </c>
      <c r="C45" s="354"/>
      <c r="D45" s="208" t="s">
        <v>32</v>
      </c>
      <c r="E45" s="209">
        <v>5.0000000000000001E-3</v>
      </c>
      <c r="F45" s="210">
        <v>24232.990999999998</v>
      </c>
      <c r="G45" s="210">
        <v>14182.960500000001</v>
      </c>
      <c r="H45" s="13">
        <v>3</v>
      </c>
      <c r="I45" s="3">
        <v>0</v>
      </c>
      <c r="J45" s="23"/>
      <c r="K45" s="23"/>
      <c r="L45" s="9"/>
      <c r="M45" s="15"/>
      <c r="N45" s="23"/>
      <c r="O45" s="23"/>
      <c r="P45" s="9"/>
      <c r="Q45" s="15"/>
      <c r="R45" s="23"/>
      <c r="S45" s="23"/>
      <c r="T45" s="9"/>
      <c r="U45" s="15"/>
      <c r="V45" s="23"/>
      <c r="W45" s="23"/>
      <c r="X45" s="9"/>
      <c r="Y45" s="3"/>
      <c r="Z45" s="211">
        <v>6</v>
      </c>
      <c r="AA45" s="26">
        <v>3</v>
      </c>
      <c r="AB45" s="13"/>
      <c r="AC45" s="3"/>
      <c r="AD45" s="3"/>
      <c r="AE45" s="3"/>
      <c r="AF45" s="25"/>
      <c r="AG45" s="175"/>
    </row>
    <row r="46" spans="1:36" ht="45" customHeight="1" x14ac:dyDescent="0.2">
      <c r="A46" s="9">
        <v>27</v>
      </c>
      <c r="B46" s="353" t="s">
        <v>161</v>
      </c>
      <c r="C46" s="354"/>
      <c r="D46" s="208" t="s">
        <v>162</v>
      </c>
      <c r="E46" s="209">
        <v>0.01</v>
      </c>
      <c r="F46" s="210">
        <v>48465.981999999996</v>
      </c>
      <c r="G46" s="210">
        <v>28365.921000000002</v>
      </c>
      <c r="H46" s="13">
        <v>0</v>
      </c>
      <c r="I46" s="3">
        <v>0</v>
      </c>
      <c r="J46" s="23"/>
      <c r="K46" s="23"/>
      <c r="L46" s="9"/>
      <c r="M46" s="15"/>
      <c r="N46" s="23"/>
      <c r="O46" s="23"/>
      <c r="P46" s="9"/>
      <c r="Q46" s="15"/>
      <c r="R46" s="23"/>
      <c r="S46" s="23"/>
      <c r="T46" s="9"/>
      <c r="U46" s="15"/>
      <c r="V46" s="23"/>
      <c r="W46" s="23"/>
      <c r="X46" s="9"/>
      <c r="Y46" s="3"/>
      <c r="Z46" s="211">
        <v>1</v>
      </c>
      <c r="AA46" s="26">
        <v>1</v>
      </c>
      <c r="AB46" s="13"/>
      <c r="AC46" s="3"/>
      <c r="AD46" s="3"/>
      <c r="AE46" s="3"/>
      <c r="AF46" s="25"/>
    </row>
    <row r="47" spans="1:36" ht="45" customHeight="1" x14ac:dyDescent="0.2">
      <c r="A47" s="9">
        <v>28</v>
      </c>
      <c r="B47" s="353" t="s">
        <v>163</v>
      </c>
      <c r="C47" s="354"/>
      <c r="D47" s="208" t="s">
        <v>164</v>
      </c>
      <c r="E47" s="209">
        <v>0.01</v>
      </c>
      <c r="F47" s="210">
        <v>48465.981999999996</v>
      </c>
      <c r="G47" s="210">
        <v>28365.921000000002</v>
      </c>
      <c r="H47" s="13">
        <v>2</v>
      </c>
      <c r="I47" s="3">
        <v>0</v>
      </c>
      <c r="J47" s="23"/>
      <c r="K47" s="23"/>
      <c r="L47" s="9"/>
      <c r="M47" s="15"/>
      <c r="N47" s="23"/>
      <c r="O47" s="23"/>
      <c r="P47" s="9"/>
      <c r="Q47" s="15"/>
      <c r="R47" s="23"/>
      <c r="S47" s="23"/>
      <c r="T47" s="9"/>
      <c r="U47" s="15"/>
      <c r="V47" s="23"/>
      <c r="W47" s="23"/>
      <c r="X47" s="9"/>
      <c r="Y47" s="3"/>
      <c r="Z47" s="211">
        <v>3</v>
      </c>
      <c r="AA47" s="26">
        <v>0</v>
      </c>
      <c r="AB47" s="13"/>
      <c r="AC47" s="3"/>
      <c r="AD47" s="3"/>
      <c r="AE47" s="3"/>
      <c r="AF47" s="25"/>
      <c r="AG47" s="175"/>
    </row>
    <row r="48" spans="1:36" ht="45" customHeight="1" x14ac:dyDescent="0.2">
      <c r="A48" s="277"/>
      <c r="B48" s="278"/>
      <c r="C48" s="279"/>
      <c r="D48" s="10"/>
      <c r="E48" s="27">
        <f>SUM(E18:E47)</f>
        <v>1</v>
      </c>
      <c r="F48" s="215">
        <f>SUM(F18:F47)</f>
        <v>4846604.0000000009</v>
      </c>
      <c r="G48" s="215">
        <f>SUM(G18:G47)</f>
        <v>2836141.9100000011</v>
      </c>
      <c r="H48" s="20"/>
      <c r="I48" s="20"/>
      <c r="J48" s="20"/>
      <c r="K48" s="20"/>
      <c r="L48" s="10"/>
      <c r="M48" s="18"/>
      <c r="N48" s="21"/>
      <c r="O48" s="21"/>
      <c r="P48" s="10"/>
      <c r="Q48" s="10"/>
      <c r="R48" s="20"/>
      <c r="S48" s="20"/>
      <c r="T48" s="10"/>
      <c r="U48" s="10"/>
      <c r="V48" s="20"/>
      <c r="W48" s="20"/>
      <c r="X48" s="10"/>
      <c r="Y48" s="10"/>
      <c r="Z48" s="13">
        <f>SUM(Z18:Z47)</f>
        <v>51693</v>
      </c>
      <c r="AA48" s="13">
        <f>SUM(AA18:AA47)</f>
        <v>22090</v>
      </c>
      <c r="AB48" s="13"/>
      <c r="AC48" s="19"/>
      <c r="AD48" s="19"/>
      <c r="AE48" s="19"/>
      <c r="AF48" s="115" t="s">
        <v>333</v>
      </c>
      <c r="AG48" s="175"/>
    </row>
    <row r="49" spans="1:32" ht="45" customHeight="1" x14ac:dyDescent="0.2">
      <c r="A49" s="6"/>
      <c r="B49" s="6"/>
      <c r="C49" s="6"/>
      <c r="D49" s="6"/>
      <c r="E49" s="6"/>
      <c r="F49" s="242"/>
      <c r="G49" s="242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45" customHeight="1" x14ac:dyDescent="0.2">
      <c r="A50" s="6"/>
      <c r="B50" s="12"/>
      <c r="C50" s="6"/>
      <c r="D50" s="6"/>
      <c r="E50" s="6"/>
      <c r="F50" s="11"/>
      <c r="G50" s="6"/>
      <c r="H50" s="6" t="s">
        <v>98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ht="45" customHeight="1" x14ac:dyDescent="0.2"/>
    <row r="52" spans="1:32" ht="45" customHeight="1" x14ac:dyDescent="0.2"/>
    <row r="53" spans="1:32" ht="45" customHeight="1" x14ac:dyDescent="0.2"/>
    <row r="54" spans="1:32" ht="45" customHeight="1" x14ac:dyDescent="0.2"/>
    <row r="55" spans="1:32" ht="45" customHeight="1" x14ac:dyDescent="0.2"/>
    <row r="56" spans="1:32" ht="45" customHeight="1" x14ac:dyDescent="0.2"/>
    <row r="57" spans="1:32" ht="45" customHeight="1" x14ac:dyDescent="0.2"/>
    <row r="58" spans="1:32" ht="45" customHeight="1" x14ac:dyDescent="0.2"/>
    <row r="59" spans="1:32" ht="45" customHeight="1" x14ac:dyDescent="0.2"/>
    <row r="60" spans="1:32" ht="45" customHeight="1" x14ac:dyDescent="0.2"/>
    <row r="61" spans="1:32" ht="45" customHeight="1" x14ac:dyDescent="0.2"/>
    <row r="62" spans="1:32" ht="45" customHeight="1" x14ac:dyDescent="0.2"/>
    <row r="63" spans="1:32" ht="45" customHeight="1" x14ac:dyDescent="0.2"/>
    <row r="64" spans="1:32" ht="45" customHeight="1" x14ac:dyDescent="0.2"/>
    <row r="65" spans="1:32" ht="45" customHeight="1" x14ac:dyDescent="0.2"/>
    <row r="66" spans="1:32" ht="45" customHeight="1" x14ac:dyDescent="0.2"/>
    <row r="67" spans="1:32" ht="45" customHeight="1" x14ac:dyDescent="0.2"/>
    <row r="68" spans="1:32" ht="45" customHeight="1" x14ac:dyDescent="0.2"/>
    <row r="69" spans="1:32" ht="45" customHeight="1" x14ac:dyDescent="0.2"/>
    <row r="70" spans="1:32" ht="45" customHeight="1" x14ac:dyDescent="0.2"/>
    <row r="71" spans="1:32" ht="45" customHeight="1" x14ac:dyDescent="0.2"/>
    <row r="72" spans="1:32" ht="45" customHeight="1" x14ac:dyDescent="0.2"/>
    <row r="73" spans="1:32" ht="45" customHeight="1" x14ac:dyDescent="0.2"/>
    <row r="74" spans="1:32" s="28" customFormat="1" ht="4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</row>
    <row r="75" spans="1:32" s="5" customFormat="1" ht="36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</row>
    <row r="76" spans="1:32" s="6" customFormat="1" ht="14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</row>
    <row r="77" spans="1:32" s="6" customFormat="1" ht="14.2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</row>
  </sheetData>
  <mergeCells count="56">
    <mergeCell ref="B46:C46"/>
    <mergeCell ref="B47:C47"/>
    <mergeCell ref="A48:C48"/>
    <mergeCell ref="B33:C35"/>
    <mergeCell ref="B36:C37"/>
    <mergeCell ref="B43:C43"/>
    <mergeCell ref="B44:C44"/>
    <mergeCell ref="B45:C45"/>
    <mergeCell ref="B42:C42"/>
    <mergeCell ref="V16:W16"/>
    <mergeCell ref="X16:Y16"/>
    <mergeCell ref="Z16:AB16"/>
    <mergeCell ref="AC16:AE16"/>
    <mergeCell ref="AF16:AF17"/>
    <mergeCell ref="L16:M16"/>
    <mergeCell ref="N16:O16"/>
    <mergeCell ref="P16:Q16"/>
    <mergeCell ref="R16:S16"/>
    <mergeCell ref="T16:U16"/>
    <mergeCell ref="D16:D17"/>
    <mergeCell ref="E16:E17"/>
    <mergeCell ref="F16:G16"/>
    <mergeCell ref="H16:I16"/>
    <mergeCell ref="J16:K16"/>
    <mergeCell ref="B22:C22"/>
    <mergeCell ref="B20:C20"/>
    <mergeCell ref="B41:C41"/>
    <mergeCell ref="B38:C38"/>
    <mergeCell ref="B39:C39"/>
    <mergeCell ref="B23:C23"/>
    <mergeCell ref="B24:C24"/>
    <mergeCell ref="B40:C40"/>
    <mergeCell ref="B31:C32"/>
    <mergeCell ref="B21:C21"/>
    <mergeCell ref="B25:C25"/>
    <mergeCell ref="B26:C26"/>
    <mergeCell ref="B27:C27"/>
    <mergeCell ref="B28:C28"/>
    <mergeCell ref="B29:C29"/>
    <mergeCell ref="B30:C30"/>
    <mergeCell ref="A1:AF1"/>
    <mergeCell ref="A2:AF2"/>
    <mergeCell ref="B18:C18"/>
    <mergeCell ref="B19:C19"/>
    <mergeCell ref="B17:C17"/>
    <mergeCell ref="A16:C16"/>
    <mergeCell ref="A3:AF3"/>
    <mergeCell ref="A4:AF4"/>
    <mergeCell ref="A5:AF5"/>
    <mergeCell ref="A6:AF6"/>
    <mergeCell ref="A8:B8"/>
    <mergeCell ref="A9:B9"/>
    <mergeCell ref="A10:B10"/>
    <mergeCell ref="A11:B11"/>
    <mergeCell ref="A13:AF13"/>
    <mergeCell ref="A14:AF1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47"/>
  <sheetViews>
    <sheetView zoomScaleNormal="100" workbookViewId="0">
      <selection activeCell="F30" sqref="F30"/>
    </sheetView>
  </sheetViews>
  <sheetFormatPr baseColWidth="10" defaultColWidth="11.42578125" defaultRowHeight="12.75" x14ac:dyDescent="0.2"/>
  <cols>
    <col min="1" max="1" width="5.42578125" style="4" customWidth="1"/>
    <col min="2" max="2" width="12" style="4" customWidth="1"/>
    <col min="3" max="3" width="31.7109375" style="4" customWidth="1"/>
    <col min="4" max="4" width="10.42578125" style="4" customWidth="1"/>
    <col min="5" max="5" width="11.85546875" style="4" bestFit="1" customWidth="1"/>
    <col min="6" max="7" width="13.28515625" style="4" bestFit="1" customWidth="1"/>
    <col min="8" max="9" width="10.5703125" style="4" hidden="1" customWidth="1"/>
    <col min="10" max="10" width="11.5703125" style="4" hidden="1" customWidth="1"/>
    <col min="11" max="11" width="12.42578125" style="4" hidden="1" customWidth="1"/>
    <col min="12" max="12" width="10.140625" style="4" hidden="1" customWidth="1"/>
    <col min="13" max="13" width="10.5703125" style="4" hidden="1" customWidth="1"/>
    <col min="14" max="15" width="11.140625" style="4" hidden="1" customWidth="1"/>
    <col min="16" max="17" width="10.5703125" style="4" hidden="1" customWidth="1"/>
    <col min="18" max="18" width="12" style="4" hidden="1" customWidth="1"/>
    <col min="19" max="19" width="11.140625" style="4" hidden="1" customWidth="1"/>
    <col min="20" max="22" width="10.5703125" style="4" hidden="1" customWidth="1"/>
    <col min="23" max="23" width="11.140625" style="4" hidden="1" customWidth="1"/>
    <col min="24" max="24" width="10.5703125" style="4" hidden="1" customWidth="1"/>
    <col min="25" max="25" width="10.85546875" style="4" hidden="1" customWidth="1"/>
    <col min="26" max="26" width="10" style="4" customWidth="1"/>
    <col min="27" max="27" width="10.28515625" style="4" customWidth="1"/>
    <col min="28" max="28" width="10.85546875" style="4" hidden="1" customWidth="1"/>
    <col min="29" max="31" width="6.7109375" style="4" customWidth="1"/>
    <col min="32" max="32" width="36.5703125" style="4" customWidth="1"/>
    <col min="33" max="256" width="11.42578125" style="4"/>
    <col min="257" max="257" width="5.42578125" style="4" customWidth="1"/>
    <col min="258" max="258" width="12" style="4" customWidth="1"/>
    <col min="259" max="259" width="31.7109375" style="4" customWidth="1"/>
    <col min="260" max="260" width="10.42578125" style="4" customWidth="1"/>
    <col min="261" max="261" width="11.85546875" style="4" bestFit="1" customWidth="1"/>
    <col min="262" max="263" width="13.28515625" style="4" bestFit="1" customWidth="1"/>
    <col min="264" max="281" width="0" style="4" hidden="1" customWidth="1"/>
    <col min="282" max="282" width="10" style="4" customWidth="1"/>
    <col min="283" max="283" width="10.28515625" style="4" customWidth="1"/>
    <col min="284" max="284" width="0" style="4" hidden="1" customWidth="1"/>
    <col min="285" max="287" width="6.7109375" style="4" customWidth="1"/>
    <col min="288" max="288" width="36.5703125" style="4" customWidth="1"/>
    <col min="289" max="512" width="11.42578125" style="4"/>
    <col min="513" max="513" width="5.42578125" style="4" customWidth="1"/>
    <col min="514" max="514" width="12" style="4" customWidth="1"/>
    <col min="515" max="515" width="31.7109375" style="4" customWidth="1"/>
    <col min="516" max="516" width="10.42578125" style="4" customWidth="1"/>
    <col min="517" max="517" width="11.85546875" style="4" bestFit="1" customWidth="1"/>
    <col min="518" max="519" width="13.28515625" style="4" bestFit="1" customWidth="1"/>
    <col min="520" max="537" width="0" style="4" hidden="1" customWidth="1"/>
    <col min="538" max="538" width="10" style="4" customWidth="1"/>
    <col min="539" max="539" width="10.28515625" style="4" customWidth="1"/>
    <col min="540" max="540" width="0" style="4" hidden="1" customWidth="1"/>
    <col min="541" max="543" width="6.7109375" style="4" customWidth="1"/>
    <col min="544" max="544" width="36.5703125" style="4" customWidth="1"/>
    <col min="545" max="768" width="11.42578125" style="4"/>
    <col min="769" max="769" width="5.42578125" style="4" customWidth="1"/>
    <col min="770" max="770" width="12" style="4" customWidth="1"/>
    <col min="771" max="771" width="31.7109375" style="4" customWidth="1"/>
    <col min="772" max="772" width="10.42578125" style="4" customWidth="1"/>
    <col min="773" max="773" width="11.85546875" style="4" bestFit="1" customWidth="1"/>
    <col min="774" max="775" width="13.28515625" style="4" bestFit="1" customWidth="1"/>
    <col min="776" max="793" width="0" style="4" hidden="1" customWidth="1"/>
    <col min="794" max="794" width="10" style="4" customWidth="1"/>
    <col min="795" max="795" width="10.28515625" style="4" customWidth="1"/>
    <col min="796" max="796" width="0" style="4" hidden="1" customWidth="1"/>
    <col min="797" max="799" width="6.7109375" style="4" customWidth="1"/>
    <col min="800" max="800" width="36.5703125" style="4" customWidth="1"/>
    <col min="801" max="1024" width="11.42578125" style="4"/>
    <col min="1025" max="1025" width="5.42578125" style="4" customWidth="1"/>
    <col min="1026" max="1026" width="12" style="4" customWidth="1"/>
    <col min="1027" max="1027" width="31.7109375" style="4" customWidth="1"/>
    <col min="1028" max="1028" width="10.42578125" style="4" customWidth="1"/>
    <col min="1029" max="1029" width="11.85546875" style="4" bestFit="1" customWidth="1"/>
    <col min="1030" max="1031" width="13.28515625" style="4" bestFit="1" customWidth="1"/>
    <col min="1032" max="1049" width="0" style="4" hidden="1" customWidth="1"/>
    <col min="1050" max="1050" width="10" style="4" customWidth="1"/>
    <col min="1051" max="1051" width="10.28515625" style="4" customWidth="1"/>
    <col min="1052" max="1052" width="0" style="4" hidden="1" customWidth="1"/>
    <col min="1053" max="1055" width="6.7109375" style="4" customWidth="1"/>
    <col min="1056" max="1056" width="36.5703125" style="4" customWidth="1"/>
    <col min="1057" max="1280" width="11.42578125" style="4"/>
    <col min="1281" max="1281" width="5.42578125" style="4" customWidth="1"/>
    <col min="1282" max="1282" width="12" style="4" customWidth="1"/>
    <col min="1283" max="1283" width="31.7109375" style="4" customWidth="1"/>
    <col min="1284" max="1284" width="10.42578125" style="4" customWidth="1"/>
    <col min="1285" max="1285" width="11.85546875" style="4" bestFit="1" customWidth="1"/>
    <col min="1286" max="1287" width="13.28515625" style="4" bestFit="1" customWidth="1"/>
    <col min="1288" max="1305" width="0" style="4" hidden="1" customWidth="1"/>
    <col min="1306" max="1306" width="10" style="4" customWidth="1"/>
    <col min="1307" max="1307" width="10.28515625" style="4" customWidth="1"/>
    <col min="1308" max="1308" width="0" style="4" hidden="1" customWidth="1"/>
    <col min="1309" max="1311" width="6.7109375" style="4" customWidth="1"/>
    <col min="1312" max="1312" width="36.5703125" style="4" customWidth="1"/>
    <col min="1313" max="1536" width="11.42578125" style="4"/>
    <col min="1537" max="1537" width="5.42578125" style="4" customWidth="1"/>
    <col min="1538" max="1538" width="12" style="4" customWidth="1"/>
    <col min="1539" max="1539" width="31.7109375" style="4" customWidth="1"/>
    <col min="1540" max="1540" width="10.42578125" style="4" customWidth="1"/>
    <col min="1541" max="1541" width="11.85546875" style="4" bestFit="1" customWidth="1"/>
    <col min="1542" max="1543" width="13.28515625" style="4" bestFit="1" customWidth="1"/>
    <col min="1544" max="1561" width="0" style="4" hidden="1" customWidth="1"/>
    <col min="1562" max="1562" width="10" style="4" customWidth="1"/>
    <col min="1563" max="1563" width="10.28515625" style="4" customWidth="1"/>
    <col min="1564" max="1564" width="0" style="4" hidden="1" customWidth="1"/>
    <col min="1565" max="1567" width="6.7109375" style="4" customWidth="1"/>
    <col min="1568" max="1568" width="36.5703125" style="4" customWidth="1"/>
    <col min="1569" max="1792" width="11.42578125" style="4"/>
    <col min="1793" max="1793" width="5.42578125" style="4" customWidth="1"/>
    <col min="1794" max="1794" width="12" style="4" customWidth="1"/>
    <col min="1795" max="1795" width="31.7109375" style="4" customWidth="1"/>
    <col min="1796" max="1796" width="10.42578125" style="4" customWidth="1"/>
    <col min="1797" max="1797" width="11.85546875" style="4" bestFit="1" customWidth="1"/>
    <col min="1798" max="1799" width="13.28515625" style="4" bestFit="1" customWidth="1"/>
    <col min="1800" max="1817" width="0" style="4" hidden="1" customWidth="1"/>
    <col min="1818" max="1818" width="10" style="4" customWidth="1"/>
    <col min="1819" max="1819" width="10.28515625" style="4" customWidth="1"/>
    <col min="1820" max="1820" width="0" style="4" hidden="1" customWidth="1"/>
    <col min="1821" max="1823" width="6.7109375" style="4" customWidth="1"/>
    <col min="1824" max="1824" width="36.5703125" style="4" customWidth="1"/>
    <col min="1825" max="2048" width="11.42578125" style="4"/>
    <col min="2049" max="2049" width="5.42578125" style="4" customWidth="1"/>
    <col min="2050" max="2050" width="12" style="4" customWidth="1"/>
    <col min="2051" max="2051" width="31.7109375" style="4" customWidth="1"/>
    <col min="2052" max="2052" width="10.42578125" style="4" customWidth="1"/>
    <col min="2053" max="2053" width="11.85546875" style="4" bestFit="1" customWidth="1"/>
    <col min="2054" max="2055" width="13.28515625" style="4" bestFit="1" customWidth="1"/>
    <col min="2056" max="2073" width="0" style="4" hidden="1" customWidth="1"/>
    <col min="2074" max="2074" width="10" style="4" customWidth="1"/>
    <col min="2075" max="2075" width="10.28515625" style="4" customWidth="1"/>
    <col min="2076" max="2076" width="0" style="4" hidden="1" customWidth="1"/>
    <col min="2077" max="2079" width="6.7109375" style="4" customWidth="1"/>
    <col min="2080" max="2080" width="36.5703125" style="4" customWidth="1"/>
    <col min="2081" max="2304" width="11.42578125" style="4"/>
    <col min="2305" max="2305" width="5.42578125" style="4" customWidth="1"/>
    <col min="2306" max="2306" width="12" style="4" customWidth="1"/>
    <col min="2307" max="2307" width="31.7109375" style="4" customWidth="1"/>
    <col min="2308" max="2308" width="10.42578125" style="4" customWidth="1"/>
    <col min="2309" max="2309" width="11.85546875" style="4" bestFit="1" customWidth="1"/>
    <col min="2310" max="2311" width="13.28515625" style="4" bestFit="1" customWidth="1"/>
    <col min="2312" max="2329" width="0" style="4" hidden="1" customWidth="1"/>
    <col min="2330" max="2330" width="10" style="4" customWidth="1"/>
    <col min="2331" max="2331" width="10.28515625" style="4" customWidth="1"/>
    <col min="2332" max="2332" width="0" style="4" hidden="1" customWidth="1"/>
    <col min="2333" max="2335" width="6.7109375" style="4" customWidth="1"/>
    <col min="2336" max="2336" width="36.5703125" style="4" customWidth="1"/>
    <col min="2337" max="2560" width="11.42578125" style="4"/>
    <col min="2561" max="2561" width="5.42578125" style="4" customWidth="1"/>
    <col min="2562" max="2562" width="12" style="4" customWidth="1"/>
    <col min="2563" max="2563" width="31.7109375" style="4" customWidth="1"/>
    <col min="2564" max="2564" width="10.42578125" style="4" customWidth="1"/>
    <col min="2565" max="2565" width="11.85546875" style="4" bestFit="1" customWidth="1"/>
    <col min="2566" max="2567" width="13.28515625" style="4" bestFit="1" customWidth="1"/>
    <col min="2568" max="2585" width="0" style="4" hidden="1" customWidth="1"/>
    <col min="2586" max="2586" width="10" style="4" customWidth="1"/>
    <col min="2587" max="2587" width="10.28515625" style="4" customWidth="1"/>
    <col min="2588" max="2588" width="0" style="4" hidden="1" customWidth="1"/>
    <col min="2589" max="2591" width="6.7109375" style="4" customWidth="1"/>
    <col min="2592" max="2592" width="36.5703125" style="4" customWidth="1"/>
    <col min="2593" max="2816" width="11.42578125" style="4"/>
    <col min="2817" max="2817" width="5.42578125" style="4" customWidth="1"/>
    <col min="2818" max="2818" width="12" style="4" customWidth="1"/>
    <col min="2819" max="2819" width="31.7109375" style="4" customWidth="1"/>
    <col min="2820" max="2820" width="10.42578125" style="4" customWidth="1"/>
    <col min="2821" max="2821" width="11.85546875" style="4" bestFit="1" customWidth="1"/>
    <col min="2822" max="2823" width="13.28515625" style="4" bestFit="1" customWidth="1"/>
    <col min="2824" max="2841" width="0" style="4" hidden="1" customWidth="1"/>
    <col min="2842" max="2842" width="10" style="4" customWidth="1"/>
    <col min="2843" max="2843" width="10.28515625" style="4" customWidth="1"/>
    <col min="2844" max="2844" width="0" style="4" hidden="1" customWidth="1"/>
    <col min="2845" max="2847" width="6.7109375" style="4" customWidth="1"/>
    <col min="2848" max="2848" width="36.5703125" style="4" customWidth="1"/>
    <col min="2849" max="3072" width="11.42578125" style="4"/>
    <col min="3073" max="3073" width="5.42578125" style="4" customWidth="1"/>
    <col min="3074" max="3074" width="12" style="4" customWidth="1"/>
    <col min="3075" max="3075" width="31.7109375" style="4" customWidth="1"/>
    <col min="3076" max="3076" width="10.42578125" style="4" customWidth="1"/>
    <col min="3077" max="3077" width="11.85546875" style="4" bestFit="1" customWidth="1"/>
    <col min="3078" max="3079" width="13.28515625" style="4" bestFit="1" customWidth="1"/>
    <col min="3080" max="3097" width="0" style="4" hidden="1" customWidth="1"/>
    <col min="3098" max="3098" width="10" style="4" customWidth="1"/>
    <col min="3099" max="3099" width="10.28515625" style="4" customWidth="1"/>
    <col min="3100" max="3100" width="0" style="4" hidden="1" customWidth="1"/>
    <col min="3101" max="3103" width="6.7109375" style="4" customWidth="1"/>
    <col min="3104" max="3104" width="36.5703125" style="4" customWidth="1"/>
    <col min="3105" max="3328" width="11.42578125" style="4"/>
    <col min="3329" max="3329" width="5.42578125" style="4" customWidth="1"/>
    <col min="3330" max="3330" width="12" style="4" customWidth="1"/>
    <col min="3331" max="3331" width="31.7109375" style="4" customWidth="1"/>
    <col min="3332" max="3332" width="10.42578125" style="4" customWidth="1"/>
    <col min="3333" max="3333" width="11.85546875" style="4" bestFit="1" customWidth="1"/>
    <col min="3334" max="3335" width="13.28515625" style="4" bestFit="1" customWidth="1"/>
    <col min="3336" max="3353" width="0" style="4" hidden="1" customWidth="1"/>
    <col min="3354" max="3354" width="10" style="4" customWidth="1"/>
    <col min="3355" max="3355" width="10.28515625" style="4" customWidth="1"/>
    <col min="3356" max="3356" width="0" style="4" hidden="1" customWidth="1"/>
    <col min="3357" max="3359" width="6.7109375" style="4" customWidth="1"/>
    <col min="3360" max="3360" width="36.5703125" style="4" customWidth="1"/>
    <col min="3361" max="3584" width="11.42578125" style="4"/>
    <col min="3585" max="3585" width="5.42578125" style="4" customWidth="1"/>
    <col min="3586" max="3586" width="12" style="4" customWidth="1"/>
    <col min="3587" max="3587" width="31.7109375" style="4" customWidth="1"/>
    <col min="3588" max="3588" width="10.42578125" style="4" customWidth="1"/>
    <col min="3589" max="3589" width="11.85546875" style="4" bestFit="1" customWidth="1"/>
    <col min="3590" max="3591" width="13.28515625" style="4" bestFit="1" customWidth="1"/>
    <col min="3592" max="3609" width="0" style="4" hidden="1" customWidth="1"/>
    <col min="3610" max="3610" width="10" style="4" customWidth="1"/>
    <col min="3611" max="3611" width="10.28515625" style="4" customWidth="1"/>
    <col min="3612" max="3612" width="0" style="4" hidden="1" customWidth="1"/>
    <col min="3613" max="3615" width="6.7109375" style="4" customWidth="1"/>
    <col min="3616" max="3616" width="36.5703125" style="4" customWidth="1"/>
    <col min="3617" max="3840" width="11.42578125" style="4"/>
    <col min="3841" max="3841" width="5.42578125" style="4" customWidth="1"/>
    <col min="3842" max="3842" width="12" style="4" customWidth="1"/>
    <col min="3843" max="3843" width="31.7109375" style="4" customWidth="1"/>
    <col min="3844" max="3844" width="10.42578125" style="4" customWidth="1"/>
    <col min="3845" max="3845" width="11.85546875" style="4" bestFit="1" customWidth="1"/>
    <col min="3846" max="3847" width="13.28515625" style="4" bestFit="1" customWidth="1"/>
    <col min="3848" max="3865" width="0" style="4" hidden="1" customWidth="1"/>
    <col min="3866" max="3866" width="10" style="4" customWidth="1"/>
    <col min="3867" max="3867" width="10.28515625" style="4" customWidth="1"/>
    <col min="3868" max="3868" width="0" style="4" hidden="1" customWidth="1"/>
    <col min="3869" max="3871" width="6.7109375" style="4" customWidth="1"/>
    <col min="3872" max="3872" width="36.5703125" style="4" customWidth="1"/>
    <col min="3873" max="4096" width="11.42578125" style="4"/>
    <col min="4097" max="4097" width="5.42578125" style="4" customWidth="1"/>
    <col min="4098" max="4098" width="12" style="4" customWidth="1"/>
    <col min="4099" max="4099" width="31.7109375" style="4" customWidth="1"/>
    <col min="4100" max="4100" width="10.42578125" style="4" customWidth="1"/>
    <col min="4101" max="4101" width="11.85546875" style="4" bestFit="1" customWidth="1"/>
    <col min="4102" max="4103" width="13.28515625" style="4" bestFit="1" customWidth="1"/>
    <col min="4104" max="4121" width="0" style="4" hidden="1" customWidth="1"/>
    <col min="4122" max="4122" width="10" style="4" customWidth="1"/>
    <col min="4123" max="4123" width="10.28515625" style="4" customWidth="1"/>
    <col min="4124" max="4124" width="0" style="4" hidden="1" customWidth="1"/>
    <col min="4125" max="4127" width="6.7109375" style="4" customWidth="1"/>
    <col min="4128" max="4128" width="36.5703125" style="4" customWidth="1"/>
    <col min="4129" max="4352" width="11.42578125" style="4"/>
    <col min="4353" max="4353" width="5.42578125" style="4" customWidth="1"/>
    <col min="4354" max="4354" width="12" style="4" customWidth="1"/>
    <col min="4355" max="4355" width="31.7109375" style="4" customWidth="1"/>
    <col min="4356" max="4356" width="10.42578125" style="4" customWidth="1"/>
    <col min="4357" max="4357" width="11.85546875" style="4" bestFit="1" customWidth="1"/>
    <col min="4358" max="4359" width="13.28515625" style="4" bestFit="1" customWidth="1"/>
    <col min="4360" max="4377" width="0" style="4" hidden="1" customWidth="1"/>
    <col min="4378" max="4378" width="10" style="4" customWidth="1"/>
    <col min="4379" max="4379" width="10.28515625" style="4" customWidth="1"/>
    <col min="4380" max="4380" width="0" style="4" hidden="1" customWidth="1"/>
    <col min="4381" max="4383" width="6.7109375" style="4" customWidth="1"/>
    <col min="4384" max="4384" width="36.5703125" style="4" customWidth="1"/>
    <col min="4385" max="4608" width="11.42578125" style="4"/>
    <col min="4609" max="4609" width="5.42578125" style="4" customWidth="1"/>
    <col min="4610" max="4610" width="12" style="4" customWidth="1"/>
    <col min="4611" max="4611" width="31.7109375" style="4" customWidth="1"/>
    <col min="4612" max="4612" width="10.42578125" style="4" customWidth="1"/>
    <col min="4613" max="4613" width="11.85546875" style="4" bestFit="1" customWidth="1"/>
    <col min="4614" max="4615" width="13.28515625" style="4" bestFit="1" customWidth="1"/>
    <col min="4616" max="4633" width="0" style="4" hidden="1" customWidth="1"/>
    <col min="4634" max="4634" width="10" style="4" customWidth="1"/>
    <col min="4635" max="4635" width="10.28515625" style="4" customWidth="1"/>
    <col min="4636" max="4636" width="0" style="4" hidden="1" customWidth="1"/>
    <col min="4637" max="4639" width="6.7109375" style="4" customWidth="1"/>
    <col min="4640" max="4640" width="36.5703125" style="4" customWidth="1"/>
    <col min="4641" max="4864" width="11.42578125" style="4"/>
    <col min="4865" max="4865" width="5.42578125" style="4" customWidth="1"/>
    <col min="4866" max="4866" width="12" style="4" customWidth="1"/>
    <col min="4867" max="4867" width="31.7109375" style="4" customWidth="1"/>
    <col min="4868" max="4868" width="10.42578125" style="4" customWidth="1"/>
    <col min="4869" max="4869" width="11.85546875" style="4" bestFit="1" customWidth="1"/>
    <col min="4870" max="4871" width="13.28515625" style="4" bestFit="1" customWidth="1"/>
    <col min="4872" max="4889" width="0" style="4" hidden="1" customWidth="1"/>
    <col min="4890" max="4890" width="10" style="4" customWidth="1"/>
    <col min="4891" max="4891" width="10.28515625" style="4" customWidth="1"/>
    <col min="4892" max="4892" width="0" style="4" hidden="1" customWidth="1"/>
    <col min="4893" max="4895" width="6.7109375" style="4" customWidth="1"/>
    <col min="4896" max="4896" width="36.5703125" style="4" customWidth="1"/>
    <col min="4897" max="5120" width="11.42578125" style="4"/>
    <col min="5121" max="5121" width="5.42578125" style="4" customWidth="1"/>
    <col min="5122" max="5122" width="12" style="4" customWidth="1"/>
    <col min="5123" max="5123" width="31.7109375" style="4" customWidth="1"/>
    <col min="5124" max="5124" width="10.42578125" style="4" customWidth="1"/>
    <col min="5125" max="5125" width="11.85546875" style="4" bestFit="1" customWidth="1"/>
    <col min="5126" max="5127" width="13.28515625" style="4" bestFit="1" customWidth="1"/>
    <col min="5128" max="5145" width="0" style="4" hidden="1" customWidth="1"/>
    <col min="5146" max="5146" width="10" style="4" customWidth="1"/>
    <col min="5147" max="5147" width="10.28515625" style="4" customWidth="1"/>
    <col min="5148" max="5148" width="0" style="4" hidden="1" customWidth="1"/>
    <col min="5149" max="5151" width="6.7109375" style="4" customWidth="1"/>
    <col min="5152" max="5152" width="36.5703125" style="4" customWidth="1"/>
    <col min="5153" max="5376" width="11.42578125" style="4"/>
    <col min="5377" max="5377" width="5.42578125" style="4" customWidth="1"/>
    <col min="5378" max="5378" width="12" style="4" customWidth="1"/>
    <col min="5379" max="5379" width="31.7109375" style="4" customWidth="1"/>
    <col min="5380" max="5380" width="10.42578125" style="4" customWidth="1"/>
    <col min="5381" max="5381" width="11.85546875" style="4" bestFit="1" customWidth="1"/>
    <col min="5382" max="5383" width="13.28515625" style="4" bestFit="1" customWidth="1"/>
    <col min="5384" max="5401" width="0" style="4" hidden="1" customWidth="1"/>
    <col min="5402" max="5402" width="10" style="4" customWidth="1"/>
    <col min="5403" max="5403" width="10.28515625" style="4" customWidth="1"/>
    <col min="5404" max="5404" width="0" style="4" hidden="1" customWidth="1"/>
    <col min="5405" max="5407" width="6.7109375" style="4" customWidth="1"/>
    <col min="5408" max="5408" width="36.5703125" style="4" customWidth="1"/>
    <col min="5409" max="5632" width="11.42578125" style="4"/>
    <col min="5633" max="5633" width="5.42578125" style="4" customWidth="1"/>
    <col min="5634" max="5634" width="12" style="4" customWidth="1"/>
    <col min="5635" max="5635" width="31.7109375" style="4" customWidth="1"/>
    <col min="5636" max="5636" width="10.42578125" style="4" customWidth="1"/>
    <col min="5637" max="5637" width="11.85546875" style="4" bestFit="1" customWidth="1"/>
    <col min="5638" max="5639" width="13.28515625" style="4" bestFit="1" customWidth="1"/>
    <col min="5640" max="5657" width="0" style="4" hidden="1" customWidth="1"/>
    <col min="5658" max="5658" width="10" style="4" customWidth="1"/>
    <col min="5659" max="5659" width="10.28515625" style="4" customWidth="1"/>
    <col min="5660" max="5660" width="0" style="4" hidden="1" customWidth="1"/>
    <col min="5661" max="5663" width="6.7109375" style="4" customWidth="1"/>
    <col min="5664" max="5664" width="36.5703125" style="4" customWidth="1"/>
    <col min="5665" max="5888" width="11.42578125" style="4"/>
    <col min="5889" max="5889" width="5.42578125" style="4" customWidth="1"/>
    <col min="5890" max="5890" width="12" style="4" customWidth="1"/>
    <col min="5891" max="5891" width="31.7109375" style="4" customWidth="1"/>
    <col min="5892" max="5892" width="10.42578125" style="4" customWidth="1"/>
    <col min="5893" max="5893" width="11.85546875" style="4" bestFit="1" customWidth="1"/>
    <col min="5894" max="5895" width="13.28515625" style="4" bestFit="1" customWidth="1"/>
    <col min="5896" max="5913" width="0" style="4" hidden="1" customWidth="1"/>
    <col min="5914" max="5914" width="10" style="4" customWidth="1"/>
    <col min="5915" max="5915" width="10.28515625" style="4" customWidth="1"/>
    <col min="5916" max="5916" width="0" style="4" hidden="1" customWidth="1"/>
    <col min="5917" max="5919" width="6.7109375" style="4" customWidth="1"/>
    <col min="5920" max="5920" width="36.5703125" style="4" customWidth="1"/>
    <col min="5921" max="6144" width="11.42578125" style="4"/>
    <col min="6145" max="6145" width="5.42578125" style="4" customWidth="1"/>
    <col min="6146" max="6146" width="12" style="4" customWidth="1"/>
    <col min="6147" max="6147" width="31.7109375" style="4" customWidth="1"/>
    <col min="6148" max="6148" width="10.42578125" style="4" customWidth="1"/>
    <col min="6149" max="6149" width="11.85546875" style="4" bestFit="1" customWidth="1"/>
    <col min="6150" max="6151" width="13.28515625" style="4" bestFit="1" customWidth="1"/>
    <col min="6152" max="6169" width="0" style="4" hidden="1" customWidth="1"/>
    <col min="6170" max="6170" width="10" style="4" customWidth="1"/>
    <col min="6171" max="6171" width="10.28515625" style="4" customWidth="1"/>
    <col min="6172" max="6172" width="0" style="4" hidden="1" customWidth="1"/>
    <col min="6173" max="6175" width="6.7109375" style="4" customWidth="1"/>
    <col min="6176" max="6176" width="36.5703125" style="4" customWidth="1"/>
    <col min="6177" max="6400" width="11.42578125" style="4"/>
    <col min="6401" max="6401" width="5.42578125" style="4" customWidth="1"/>
    <col min="6402" max="6402" width="12" style="4" customWidth="1"/>
    <col min="6403" max="6403" width="31.7109375" style="4" customWidth="1"/>
    <col min="6404" max="6404" width="10.42578125" style="4" customWidth="1"/>
    <col min="6405" max="6405" width="11.85546875" style="4" bestFit="1" customWidth="1"/>
    <col min="6406" max="6407" width="13.28515625" style="4" bestFit="1" customWidth="1"/>
    <col min="6408" max="6425" width="0" style="4" hidden="1" customWidth="1"/>
    <col min="6426" max="6426" width="10" style="4" customWidth="1"/>
    <col min="6427" max="6427" width="10.28515625" style="4" customWidth="1"/>
    <col min="6428" max="6428" width="0" style="4" hidden="1" customWidth="1"/>
    <col min="6429" max="6431" width="6.7109375" style="4" customWidth="1"/>
    <col min="6432" max="6432" width="36.5703125" style="4" customWidth="1"/>
    <col min="6433" max="6656" width="11.42578125" style="4"/>
    <col min="6657" max="6657" width="5.42578125" style="4" customWidth="1"/>
    <col min="6658" max="6658" width="12" style="4" customWidth="1"/>
    <col min="6659" max="6659" width="31.7109375" style="4" customWidth="1"/>
    <col min="6660" max="6660" width="10.42578125" style="4" customWidth="1"/>
    <col min="6661" max="6661" width="11.85546875" style="4" bestFit="1" customWidth="1"/>
    <col min="6662" max="6663" width="13.28515625" style="4" bestFit="1" customWidth="1"/>
    <col min="6664" max="6681" width="0" style="4" hidden="1" customWidth="1"/>
    <col min="6682" max="6682" width="10" style="4" customWidth="1"/>
    <col min="6683" max="6683" width="10.28515625" style="4" customWidth="1"/>
    <col min="6684" max="6684" width="0" style="4" hidden="1" customWidth="1"/>
    <col min="6685" max="6687" width="6.7109375" style="4" customWidth="1"/>
    <col min="6688" max="6688" width="36.5703125" style="4" customWidth="1"/>
    <col min="6689" max="6912" width="11.42578125" style="4"/>
    <col min="6913" max="6913" width="5.42578125" style="4" customWidth="1"/>
    <col min="6914" max="6914" width="12" style="4" customWidth="1"/>
    <col min="6915" max="6915" width="31.7109375" style="4" customWidth="1"/>
    <col min="6916" max="6916" width="10.42578125" style="4" customWidth="1"/>
    <col min="6917" max="6917" width="11.85546875" style="4" bestFit="1" customWidth="1"/>
    <col min="6918" max="6919" width="13.28515625" style="4" bestFit="1" customWidth="1"/>
    <col min="6920" max="6937" width="0" style="4" hidden="1" customWidth="1"/>
    <col min="6938" max="6938" width="10" style="4" customWidth="1"/>
    <col min="6939" max="6939" width="10.28515625" style="4" customWidth="1"/>
    <col min="6940" max="6940" width="0" style="4" hidden="1" customWidth="1"/>
    <col min="6941" max="6943" width="6.7109375" style="4" customWidth="1"/>
    <col min="6944" max="6944" width="36.5703125" style="4" customWidth="1"/>
    <col min="6945" max="7168" width="11.42578125" style="4"/>
    <col min="7169" max="7169" width="5.42578125" style="4" customWidth="1"/>
    <col min="7170" max="7170" width="12" style="4" customWidth="1"/>
    <col min="7171" max="7171" width="31.7109375" style="4" customWidth="1"/>
    <col min="7172" max="7172" width="10.42578125" style="4" customWidth="1"/>
    <col min="7173" max="7173" width="11.85546875" style="4" bestFit="1" customWidth="1"/>
    <col min="7174" max="7175" width="13.28515625" style="4" bestFit="1" customWidth="1"/>
    <col min="7176" max="7193" width="0" style="4" hidden="1" customWidth="1"/>
    <col min="7194" max="7194" width="10" style="4" customWidth="1"/>
    <col min="7195" max="7195" width="10.28515625" style="4" customWidth="1"/>
    <col min="7196" max="7196" width="0" style="4" hidden="1" customWidth="1"/>
    <col min="7197" max="7199" width="6.7109375" style="4" customWidth="1"/>
    <col min="7200" max="7200" width="36.5703125" style="4" customWidth="1"/>
    <col min="7201" max="7424" width="11.42578125" style="4"/>
    <col min="7425" max="7425" width="5.42578125" style="4" customWidth="1"/>
    <col min="7426" max="7426" width="12" style="4" customWidth="1"/>
    <col min="7427" max="7427" width="31.7109375" style="4" customWidth="1"/>
    <col min="7428" max="7428" width="10.42578125" style="4" customWidth="1"/>
    <col min="7429" max="7429" width="11.85546875" style="4" bestFit="1" customWidth="1"/>
    <col min="7430" max="7431" width="13.28515625" style="4" bestFit="1" customWidth="1"/>
    <col min="7432" max="7449" width="0" style="4" hidden="1" customWidth="1"/>
    <col min="7450" max="7450" width="10" style="4" customWidth="1"/>
    <col min="7451" max="7451" width="10.28515625" style="4" customWidth="1"/>
    <col min="7452" max="7452" width="0" style="4" hidden="1" customWidth="1"/>
    <col min="7453" max="7455" width="6.7109375" style="4" customWidth="1"/>
    <col min="7456" max="7456" width="36.5703125" style="4" customWidth="1"/>
    <col min="7457" max="7680" width="11.42578125" style="4"/>
    <col min="7681" max="7681" width="5.42578125" style="4" customWidth="1"/>
    <col min="7682" max="7682" width="12" style="4" customWidth="1"/>
    <col min="7683" max="7683" width="31.7109375" style="4" customWidth="1"/>
    <col min="7684" max="7684" width="10.42578125" style="4" customWidth="1"/>
    <col min="7685" max="7685" width="11.85546875" style="4" bestFit="1" customWidth="1"/>
    <col min="7686" max="7687" width="13.28515625" style="4" bestFit="1" customWidth="1"/>
    <col min="7688" max="7705" width="0" style="4" hidden="1" customWidth="1"/>
    <col min="7706" max="7706" width="10" style="4" customWidth="1"/>
    <col min="7707" max="7707" width="10.28515625" style="4" customWidth="1"/>
    <col min="7708" max="7708" width="0" style="4" hidden="1" customWidth="1"/>
    <col min="7709" max="7711" width="6.7109375" style="4" customWidth="1"/>
    <col min="7712" max="7712" width="36.5703125" style="4" customWidth="1"/>
    <col min="7713" max="7936" width="11.42578125" style="4"/>
    <col min="7937" max="7937" width="5.42578125" style="4" customWidth="1"/>
    <col min="7938" max="7938" width="12" style="4" customWidth="1"/>
    <col min="7939" max="7939" width="31.7109375" style="4" customWidth="1"/>
    <col min="7940" max="7940" width="10.42578125" style="4" customWidth="1"/>
    <col min="7941" max="7941" width="11.85546875" style="4" bestFit="1" customWidth="1"/>
    <col min="7942" max="7943" width="13.28515625" style="4" bestFit="1" customWidth="1"/>
    <col min="7944" max="7961" width="0" style="4" hidden="1" customWidth="1"/>
    <col min="7962" max="7962" width="10" style="4" customWidth="1"/>
    <col min="7963" max="7963" width="10.28515625" style="4" customWidth="1"/>
    <col min="7964" max="7964" width="0" style="4" hidden="1" customWidth="1"/>
    <col min="7965" max="7967" width="6.7109375" style="4" customWidth="1"/>
    <col min="7968" max="7968" width="36.5703125" style="4" customWidth="1"/>
    <col min="7969" max="8192" width="11.42578125" style="4"/>
    <col min="8193" max="8193" width="5.42578125" style="4" customWidth="1"/>
    <col min="8194" max="8194" width="12" style="4" customWidth="1"/>
    <col min="8195" max="8195" width="31.7109375" style="4" customWidth="1"/>
    <col min="8196" max="8196" width="10.42578125" style="4" customWidth="1"/>
    <col min="8197" max="8197" width="11.85546875" style="4" bestFit="1" customWidth="1"/>
    <col min="8198" max="8199" width="13.28515625" style="4" bestFit="1" customWidth="1"/>
    <col min="8200" max="8217" width="0" style="4" hidden="1" customWidth="1"/>
    <col min="8218" max="8218" width="10" style="4" customWidth="1"/>
    <col min="8219" max="8219" width="10.28515625" style="4" customWidth="1"/>
    <col min="8220" max="8220" width="0" style="4" hidden="1" customWidth="1"/>
    <col min="8221" max="8223" width="6.7109375" style="4" customWidth="1"/>
    <col min="8224" max="8224" width="36.5703125" style="4" customWidth="1"/>
    <col min="8225" max="8448" width="11.42578125" style="4"/>
    <col min="8449" max="8449" width="5.42578125" style="4" customWidth="1"/>
    <col min="8450" max="8450" width="12" style="4" customWidth="1"/>
    <col min="8451" max="8451" width="31.7109375" style="4" customWidth="1"/>
    <col min="8452" max="8452" width="10.42578125" style="4" customWidth="1"/>
    <col min="8453" max="8453" width="11.85546875" style="4" bestFit="1" customWidth="1"/>
    <col min="8454" max="8455" width="13.28515625" style="4" bestFit="1" customWidth="1"/>
    <col min="8456" max="8473" width="0" style="4" hidden="1" customWidth="1"/>
    <col min="8474" max="8474" width="10" style="4" customWidth="1"/>
    <col min="8475" max="8475" width="10.28515625" style="4" customWidth="1"/>
    <col min="8476" max="8476" width="0" style="4" hidden="1" customWidth="1"/>
    <col min="8477" max="8479" width="6.7109375" style="4" customWidth="1"/>
    <col min="8480" max="8480" width="36.5703125" style="4" customWidth="1"/>
    <col min="8481" max="8704" width="11.42578125" style="4"/>
    <col min="8705" max="8705" width="5.42578125" style="4" customWidth="1"/>
    <col min="8706" max="8706" width="12" style="4" customWidth="1"/>
    <col min="8707" max="8707" width="31.7109375" style="4" customWidth="1"/>
    <col min="8708" max="8708" width="10.42578125" style="4" customWidth="1"/>
    <col min="8709" max="8709" width="11.85546875" style="4" bestFit="1" customWidth="1"/>
    <col min="8710" max="8711" width="13.28515625" style="4" bestFit="1" customWidth="1"/>
    <col min="8712" max="8729" width="0" style="4" hidden="1" customWidth="1"/>
    <col min="8730" max="8730" width="10" style="4" customWidth="1"/>
    <col min="8731" max="8731" width="10.28515625" style="4" customWidth="1"/>
    <col min="8732" max="8732" width="0" style="4" hidden="1" customWidth="1"/>
    <col min="8733" max="8735" width="6.7109375" style="4" customWidth="1"/>
    <col min="8736" max="8736" width="36.5703125" style="4" customWidth="1"/>
    <col min="8737" max="8960" width="11.42578125" style="4"/>
    <col min="8961" max="8961" width="5.42578125" style="4" customWidth="1"/>
    <col min="8962" max="8962" width="12" style="4" customWidth="1"/>
    <col min="8963" max="8963" width="31.7109375" style="4" customWidth="1"/>
    <col min="8964" max="8964" width="10.42578125" style="4" customWidth="1"/>
    <col min="8965" max="8965" width="11.85546875" style="4" bestFit="1" customWidth="1"/>
    <col min="8966" max="8967" width="13.28515625" style="4" bestFit="1" customWidth="1"/>
    <col min="8968" max="8985" width="0" style="4" hidden="1" customWidth="1"/>
    <col min="8986" max="8986" width="10" style="4" customWidth="1"/>
    <col min="8987" max="8987" width="10.28515625" style="4" customWidth="1"/>
    <col min="8988" max="8988" width="0" style="4" hidden="1" customWidth="1"/>
    <col min="8989" max="8991" width="6.7109375" style="4" customWidth="1"/>
    <col min="8992" max="8992" width="36.5703125" style="4" customWidth="1"/>
    <col min="8993" max="9216" width="11.42578125" style="4"/>
    <col min="9217" max="9217" width="5.42578125" style="4" customWidth="1"/>
    <col min="9218" max="9218" width="12" style="4" customWidth="1"/>
    <col min="9219" max="9219" width="31.7109375" style="4" customWidth="1"/>
    <col min="9220" max="9220" width="10.42578125" style="4" customWidth="1"/>
    <col min="9221" max="9221" width="11.85546875" style="4" bestFit="1" customWidth="1"/>
    <col min="9222" max="9223" width="13.28515625" style="4" bestFit="1" customWidth="1"/>
    <col min="9224" max="9241" width="0" style="4" hidden="1" customWidth="1"/>
    <col min="9242" max="9242" width="10" style="4" customWidth="1"/>
    <col min="9243" max="9243" width="10.28515625" style="4" customWidth="1"/>
    <col min="9244" max="9244" width="0" style="4" hidden="1" customWidth="1"/>
    <col min="9245" max="9247" width="6.7109375" style="4" customWidth="1"/>
    <col min="9248" max="9248" width="36.5703125" style="4" customWidth="1"/>
    <col min="9249" max="9472" width="11.42578125" style="4"/>
    <col min="9473" max="9473" width="5.42578125" style="4" customWidth="1"/>
    <col min="9474" max="9474" width="12" style="4" customWidth="1"/>
    <col min="9475" max="9475" width="31.7109375" style="4" customWidth="1"/>
    <col min="9476" max="9476" width="10.42578125" style="4" customWidth="1"/>
    <col min="9477" max="9477" width="11.85546875" style="4" bestFit="1" customWidth="1"/>
    <col min="9478" max="9479" width="13.28515625" style="4" bestFit="1" customWidth="1"/>
    <col min="9480" max="9497" width="0" style="4" hidden="1" customWidth="1"/>
    <col min="9498" max="9498" width="10" style="4" customWidth="1"/>
    <col min="9499" max="9499" width="10.28515625" style="4" customWidth="1"/>
    <col min="9500" max="9500" width="0" style="4" hidden="1" customWidth="1"/>
    <col min="9501" max="9503" width="6.7109375" style="4" customWidth="1"/>
    <col min="9504" max="9504" width="36.5703125" style="4" customWidth="1"/>
    <col min="9505" max="9728" width="11.42578125" style="4"/>
    <col min="9729" max="9729" width="5.42578125" style="4" customWidth="1"/>
    <col min="9730" max="9730" width="12" style="4" customWidth="1"/>
    <col min="9731" max="9731" width="31.7109375" style="4" customWidth="1"/>
    <col min="9732" max="9732" width="10.42578125" style="4" customWidth="1"/>
    <col min="9733" max="9733" width="11.85546875" style="4" bestFit="1" customWidth="1"/>
    <col min="9734" max="9735" width="13.28515625" style="4" bestFit="1" customWidth="1"/>
    <col min="9736" max="9753" width="0" style="4" hidden="1" customWidth="1"/>
    <col min="9754" max="9754" width="10" style="4" customWidth="1"/>
    <col min="9755" max="9755" width="10.28515625" style="4" customWidth="1"/>
    <col min="9756" max="9756" width="0" style="4" hidden="1" customWidth="1"/>
    <col min="9757" max="9759" width="6.7109375" style="4" customWidth="1"/>
    <col min="9760" max="9760" width="36.5703125" style="4" customWidth="1"/>
    <col min="9761" max="9984" width="11.42578125" style="4"/>
    <col min="9985" max="9985" width="5.42578125" style="4" customWidth="1"/>
    <col min="9986" max="9986" width="12" style="4" customWidth="1"/>
    <col min="9987" max="9987" width="31.7109375" style="4" customWidth="1"/>
    <col min="9988" max="9988" width="10.42578125" style="4" customWidth="1"/>
    <col min="9989" max="9989" width="11.85546875" style="4" bestFit="1" customWidth="1"/>
    <col min="9990" max="9991" width="13.28515625" style="4" bestFit="1" customWidth="1"/>
    <col min="9992" max="10009" width="0" style="4" hidden="1" customWidth="1"/>
    <col min="10010" max="10010" width="10" style="4" customWidth="1"/>
    <col min="10011" max="10011" width="10.28515625" style="4" customWidth="1"/>
    <col min="10012" max="10012" width="0" style="4" hidden="1" customWidth="1"/>
    <col min="10013" max="10015" width="6.7109375" style="4" customWidth="1"/>
    <col min="10016" max="10016" width="36.5703125" style="4" customWidth="1"/>
    <col min="10017" max="10240" width="11.42578125" style="4"/>
    <col min="10241" max="10241" width="5.42578125" style="4" customWidth="1"/>
    <col min="10242" max="10242" width="12" style="4" customWidth="1"/>
    <col min="10243" max="10243" width="31.7109375" style="4" customWidth="1"/>
    <col min="10244" max="10244" width="10.42578125" style="4" customWidth="1"/>
    <col min="10245" max="10245" width="11.85546875" style="4" bestFit="1" customWidth="1"/>
    <col min="10246" max="10247" width="13.28515625" style="4" bestFit="1" customWidth="1"/>
    <col min="10248" max="10265" width="0" style="4" hidden="1" customWidth="1"/>
    <col min="10266" max="10266" width="10" style="4" customWidth="1"/>
    <col min="10267" max="10267" width="10.28515625" style="4" customWidth="1"/>
    <col min="10268" max="10268" width="0" style="4" hidden="1" customWidth="1"/>
    <col min="10269" max="10271" width="6.7109375" style="4" customWidth="1"/>
    <col min="10272" max="10272" width="36.5703125" style="4" customWidth="1"/>
    <col min="10273" max="10496" width="11.42578125" style="4"/>
    <col min="10497" max="10497" width="5.42578125" style="4" customWidth="1"/>
    <col min="10498" max="10498" width="12" style="4" customWidth="1"/>
    <col min="10499" max="10499" width="31.7109375" style="4" customWidth="1"/>
    <col min="10500" max="10500" width="10.42578125" style="4" customWidth="1"/>
    <col min="10501" max="10501" width="11.85546875" style="4" bestFit="1" customWidth="1"/>
    <col min="10502" max="10503" width="13.28515625" style="4" bestFit="1" customWidth="1"/>
    <col min="10504" max="10521" width="0" style="4" hidden="1" customWidth="1"/>
    <col min="10522" max="10522" width="10" style="4" customWidth="1"/>
    <col min="10523" max="10523" width="10.28515625" style="4" customWidth="1"/>
    <col min="10524" max="10524" width="0" style="4" hidden="1" customWidth="1"/>
    <col min="10525" max="10527" width="6.7109375" style="4" customWidth="1"/>
    <col min="10528" max="10528" width="36.5703125" style="4" customWidth="1"/>
    <col min="10529" max="10752" width="11.42578125" style="4"/>
    <col min="10753" max="10753" width="5.42578125" style="4" customWidth="1"/>
    <col min="10754" max="10754" width="12" style="4" customWidth="1"/>
    <col min="10755" max="10755" width="31.7109375" style="4" customWidth="1"/>
    <col min="10756" max="10756" width="10.42578125" style="4" customWidth="1"/>
    <col min="10757" max="10757" width="11.85546875" style="4" bestFit="1" customWidth="1"/>
    <col min="10758" max="10759" width="13.28515625" style="4" bestFit="1" customWidth="1"/>
    <col min="10760" max="10777" width="0" style="4" hidden="1" customWidth="1"/>
    <col min="10778" max="10778" width="10" style="4" customWidth="1"/>
    <col min="10779" max="10779" width="10.28515625" style="4" customWidth="1"/>
    <col min="10780" max="10780" width="0" style="4" hidden="1" customWidth="1"/>
    <col min="10781" max="10783" width="6.7109375" style="4" customWidth="1"/>
    <col min="10784" max="10784" width="36.5703125" style="4" customWidth="1"/>
    <col min="10785" max="11008" width="11.42578125" style="4"/>
    <col min="11009" max="11009" width="5.42578125" style="4" customWidth="1"/>
    <col min="11010" max="11010" width="12" style="4" customWidth="1"/>
    <col min="11011" max="11011" width="31.7109375" style="4" customWidth="1"/>
    <col min="11012" max="11012" width="10.42578125" style="4" customWidth="1"/>
    <col min="11013" max="11013" width="11.85546875" style="4" bestFit="1" customWidth="1"/>
    <col min="11014" max="11015" width="13.28515625" style="4" bestFit="1" customWidth="1"/>
    <col min="11016" max="11033" width="0" style="4" hidden="1" customWidth="1"/>
    <col min="11034" max="11034" width="10" style="4" customWidth="1"/>
    <col min="11035" max="11035" width="10.28515625" style="4" customWidth="1"/>
    <col min="11036" max="11036" width="0" style="4" hidden="1" customWidth="1"/>
    <col min="11037" max="11039" width="6.7109375" style="4" customWidth="1"/>
    <col min="11040" max="11040" width="36.5703125" style="4" customWidth="1"/>
    <col min="11041" max="11264" width="11.42578125" style="4"/>
    <col min="11265" max="11265" width="5.42578125" style="4" customWidth="1"/>
    <col min="11266" max="11266" width="12" style="4" customWidth="1"/>
    <col min="11267" max="11267" width="31.7109375" style="4" customWidth="1"/>
    <col min="11268" max="11268" width="10.42578125" style="4" customWidth="1"/>
    <col min="11269" max="11269" width="11.85546875" style="4" bestFit="1" customWidth="1"/>
    <col min="11270" max="11271" width="13.28515625" style="4" bestFit="1" customWidth="1"/>
    <col min="11272" max="11289" width="0" style="4" hidden="1" customWidth="1"/>
    <col min="11290" max="11290" width="10" style="4" customWidth="1"/>
    <col min="11291" max="11291" width="10.28515625" style="4" customWidth="1"/>
    <col min="11292" max="11292" width="0" style="4" hidden="1" customWidth="1"/>
    <col min="11293" max="11295" width="6.7109375" style="4" customWidth="1"/>
    <col min="11296" max="11296" width="36.5703125" style="4" customWidth="1"/>
    <col min="11297" max="11520" width="11.42578125" style="4"/>
    <col min="11521" max="11521" width="5.42578125" style="4" customWidth="1"/>
    <col min="11522" max="11522" width="12" style="4" customWidth="1"/>
    <col min="11523" max="11523" width="31.7109375" style="4" customWidth="1"/>
    <col min="11524" max="11524" width="10.42578125" style="4" customWidth="1"/>
    <col min="11525" max="11525" width="11.85546875" style="4" bestFit="1" customWidth="1"/>
    <col min="11526" max="11527" width="13.28515625" style="4" bestFit="1" customWidth="1"/>
    <col min="11528" max="11545" width="0" style="4" hidden="1" customWidth="1"/>
    <col min="11546" max="11546" width="10" style="4" customWidth="1"/>
    <col min="11547" max="11547" width="10.28515625" style="4" customWidth="1"/>
    <col min="11548" max="11548" width="0" style="4" hidden="1" customWidth="1"/>
    <col min="11549" max="11551" width="6.7109375" style="4" customWidth="1"/>
    <col min="11552" max="11552" width="36.5703125" style="4" customWidth="1"/>
    <col min="11553" max="11776" width="11.42578125" style="4"/>
    <col min="11777" max="11777" width="5.42578125" style="4" customWidth="1"/>
    <col min="11778" max="11778" width="12" style="4" customWidth="1"/>
    <col min="11779" max="11779" width="31.7109375" style="4" customWidth="1"/>
    <col min="11780" max="11780" width="10.42578125" style="4" customWidth="1"/>
    <col min="11781" max="11781" width="11.85546875" style="4" bestFit="1" customWidth="1"/>
    <col min="11782" max="11783" width="13.28515625" style="4" bestFit="1" customWidth="1"/>
    <col min="11784" max="11801" width="0" style="4" hidden="1" customWidth="1"/>
    <col min="11802" max="11802" width="10" style="4" customWidth="1"/>
    <col min="11803" max="11803" width="10.28515625" style="4" customWidth="1"/>
    <col min="11804" max="11804" width="0" style="4" hidden="1" customWidth="1"/>
    <col min="11805" max="11807" width="6.7109375" style="4" customWidth="1"/>
    <col min="11808" max="11808" width="36.5703125" style="4" customWidth="1"/>
    <col min="11809" max="12032" width="11.42578125" style="4"/>
    <col min="12033" max="12033" width="5.42578125" style="4" customWidth="1"/>
    <col min="12034" max="12034" width="12" style="4" customWidth="1"/>
    <col min="12035" max="12035" width="31.7109375" style="4" customWidth="1"/>
    <col min="12036" max="12036" width="10.42578125" style="4" customWidth="1"/>
    <col min="12037" max="12037" width="11.85546875" style="4" bestFit="1" customWidth="1"/>
    <col min="12038" max="12039" width="13.28515625" style="4" bestFit="1" customWidth="1"/>
    <col min="12040" max="12057" width="0" style="4" hidden="1" customWidth="1"/>
    <col min="12058" max="12058" width="10" style="4" customWidth="1"/>
    <col min="12059" max="12059" width="10.28515625" style="4" customWidth="1"/>
    <col min="12060" max="12060" width="0" style="4" hidden="1" customWidth="1"/>
    <col min="12061" max="12063" width="6.7109375" style="4" customWidth="1"/>
    <col min="12064" max="12064" width="36.5703125" style="4" customWidth="1"/>
    <col min="12065" max="12288" width="11.42578125" style="4"/>
    <col min="12289" max="12289" width="5.42578125" style="4" customWidth="1"/>
    <col min="12290" max="12290" width="12" style="4" customWidth="1"/>
    <col min="12291" max="12291" width="31.7109375" style="4" customWidth="1"/>
    <col min="12292" max="12292" width="10.42578125" style="4" customWidth="1"/>
    <col min="12293" max="12293" width="11.85546875" style="4" bestFit="1" customWidth="1"/>
    <col min="12294" max="12295" width="13.28515625" style="4" bestFit="1" customWidth="1"/>
    <col min="12296" max="12313" width="0" style="4" hidden="1" customWidth="1"/>
    <col min="12314" max="12314" width="10" style="4" customWidth="1"/>
    <col min="12315" max="12315" width="10.28515625" style="4" customWidth="1"/>
    <col min="12316" max="12316" width="0" style="4" hidden="1" customWidth="1"/>
    <col min="12317" max="12319" width="6.7109375" style="4" customWidth="1"/>
    <col min="12320" max="12320" width="36.5703125" style="4" customWidth="1"/>
    <col min="12321" max="12544" width="11.42578125" style="4"/>
    <col min="12545" max="12545" width="5.42578125" style="4" customWidth="1"/>
    <col min="12546" max="12546" width="12" style="4" customWidth="1"/>
    <col min="12547" max="12547" width="31.7109375" style="4" customWidth="1"/>
    <col min="12548" max="12548" width="10.42578125" style="4" customWidth="1"/>
    <col min="12549" max="12549" width="11.85546875" style="4" bestFit="1" customWidth="1"/>
    <col min="12550" max="12551" width="13.28515625" style="4" bestFit="1" customWidth="1"/>
    <col min="12552" max="12569" width="0" style="4" hidden="1" customWidth="1"/>
    <col min="12570" max="12570" width="10" style="4" customWidth="1"/>
    <col min="12571" max="12571" width="10.28515625" style="4" customWidth="1"/>
    <col min="12572" max="12572" width="0" style="4" hidden="1" customWidth="1"/>
    <col min="12573" max="12575" width="6.7109375" style="4" customWidth="1"/>
    <col min="12576" max="12576" width="36.5703125" style="4" customWidth="1"/>
    <col min="12577" max="12800" width="11.42578125" style="4"/>
    <col min="12801" max="12801" width="5.42578125" style="4" customWidth="1"/>
    <col min="12802" max="12802" width="12" style="4" customWidth="1"/>
    <col min="12803" max="12803" width="31.7109375" style="4" customWidth="1"/>
    <col min="12804" max="12804" width="10.42578125" style="4" customWidth="1"/>
    <col min="12805" max="12805" width="11.85546875" style="4" bestFit="1" customWidth="1"/>
    <col min="12806" max="12807" width="13.28515625" style="4" bestFit="1" customWidth="1"/>
    <col min="12808" max="12825" width="0" style="4" hidden="1" customWidth="1"/>
    <col min="12826" max="12826" width="10" style="4" customWidth="1"/>
    <col min="12827" max="12827" width="10.28515625" style="4" customWidth="1"/>
    <col min="12828" max="12828" width="0" style="4" hidden="1" customWidth="1"/>
    <col min="12829" max="12831" width="6.7109375" style="4" customWidth="1"/>
    <col min="12832" max="12832" width="36.5703125" style="4" customWidth="1"/>
    <col min="12833" max="13056" width="11.42578125" style="4"/>
    <col min="13057" max="13057" width="5.42578125" style="4" customWidth="1"/>
    <col min="13058" max="13058" width="12" style="4" customWidth="1"/>
    <col min="13059" max="13059" width="31.7109375" style="4" customWidth="1"/>
    <col min="13060" max="13060" width="10.42578125" style="4" customWidth="1"/>
    <col min="13061" max="13061" width="11.85546875" style="4" bestFit="1" customWidth="1"/>
    <col min="13062" max="13063" width="13.28515625" style="4" bestFit="1" customWidth="1"/>
    <col min="13064" max="13081" width="0" style="4" hidden="1" customWidth="1"/>
    <col min="13082" max="13082" width="10" style="4" customWidth="1"/>
    <col min="13083" max="13083" width="10.28515625" style="4" customWidth="1"/>
    <col min="13084" max="13084" width="0" style="4" hidden="1" customWidth="1"/>
    <col min="13085" max="13087" width="6.7109375" style="4" customWidth="1"/>
    <col min="13088" max="13088" width="36.5703125" style="4" customWidth="1"/>
    <col min="13089" max="13312" width="11.42578125" style="4"/>
    <col min="13313" max="13313" width="5.42578125" style="4" customWidth="1"/>
    <col min="13314" max="13314" width="12" style="4" customWidth="1"/>
    <col min="13315" max="13315" width="31.7109375" style="4" customWidth="1"/>
    <col min="13316" max="13316" width="10.42578125" style="4" customWidth="1"/>
    <col min="13317" max="13317" width="11.85546875" style="4" bestFit="1" customWidth="1"/>
    <col min="13318" max="13319" width="13.28515625" style="4" bestFit="1" customWidth="1"/>
    <col min="13320" max="13337" width="0" style="4" hidden="1" customWidth="1"/>
    <col min="13338" max="13338" width="10" style="4" customWidth="1"/>
    <col min="13339" max="13339" width="10.28515625" style="4" customWidth="1"/>
    <col min="13340" max="13340" width="0" style="4" hidden="1" customWidth="1"/>
    <col min="13341" max="13343" width="6.7109375" style="4" customWidth="1"/>
    <col min="13344" max="13344" width="36.5703125" style="4" customWidth="1"/>
    <col min="13345" max="13568" width="11.42578125" style="4"/>
    <col min="13569" max="13569" width="5.42578125" style="4" customWidth="1"/>
    <col min="13570" max="13570" width="12" style="4" customWidth="1"/>
    <col min="13571" max="13571" width="31.7109375" style="4" customWidth="1"/>
    <col min="13572" max="13572" width="10.42578125" style="4" customWidth="1"/>
    <col min="13573" max="13573" width="11.85546875" style="4" bestFit="1" customWidth="1"/>
    <col min="13574" max="13575" width="13.28515625" style="4" bestFit="1" customWidth="1"/>
    <col min="13576" max="13593" width="0" style="4" hidden="1" customWidth="1"/>
    <col min="13594" max="13594" width="10" style="4" customWidth="1"/>
    <col min="13595" max="13595" width="10.28515625" style="4" customWidth="1"/>
    <col min="13596" max="13596" width="0" style="4" hidden="1" customWidth="1"/>
    <col min="13597" max="13599" width="6.7109375" style="4" customWidth="1"/>
    <col min="13600" max="13600" width="36.5703125" style="4" customWidth="1"/>
    <col min="13601" max="13824" width="11.42578125" style="4"/>
    <col min="13825" max="13825" width="5.42578125" style="4" customWidth="1"/>
    <col min="13826" max="13826" width="12" style="4" customWidth="1"/>
    <col min="13827" max="13827" width="31.7109375" style="4" customWidth="1"/>
    <col min="13828" max="13828" width="10.42578125" style="4" customWidth="1"/>
    <col min="13829" max="13829" width="11.85546875" style="4" bestFit="1" customWidth="1"/>
    <col min="13830" max="13831" width="13.28515625" style="4" bestFit="1" customWidth="1"/>
    <col min="13832" max="13849" width="0" style="4" hidden="1" customWidth="1"/>
    <col min="13850" max="13850" width="10" style="4" customWidth="1"/>
    <col min="13851" max="13851" width="10.28515625" style="4" customWidth="1"/>
    <col min="13852" max="13852" width="0" style="4" hidden="1" customWidth="1"/>
    <col min="13853" max="13855" width="6.7109375" style="4" customWidth="1"/>
    <col min="13856" max="13856" width="36.5703125" style="4" customWidth="1"/>
    <col min="13857" max="14080" width="11.42578125" style="4"/>
    <col min="14081" max="14081" width="5.42578125" style="4" customWidth="1"/>
    <col min="14082" max="14082" width="12" style="4" customWidth="1"/>
    <col min="14083" max="14083" width="31.7109375" style="4" customWidth="1"/>
    <col min="14084" max="14084" width="10.42578125" style="4" customWidth="1"/>
    <col min="14085" max="14085" width="11.85546875" style="4" bestFit="1" customWidth="1"/>
    <col min="14086" max="14087" width="13.28515625" style="4" bestFit="1" customWidth="1"/>
    <col min="14088" max="14105" width="0" style="4" hidden="1" customWidth="1"/>
    <col min="14106" max="14106" width="10" style="4" customWidth="1"/>
    <col min="14107" max="14107" width="10.28515625" style="4" customWidth="1"/>
    <col min="14108" max="14108" width="0" style="4" hidden="1" customWidth="1"/>
    <col min="14109" max="14111" width="6.7109375" style="4" customWidth="1"/>
    <col min="14112" max="14112" width="36.5703125" style="4" customWidth="1"/>
    <col min="14113" max="14336" width="11.42578125" style="4"/>
    <col min="14337" max="14337" width="5.42578125" style="4" customWidth="1"/>
    <col min="14338" max="14338" width="12" style="4" customWidth="1"/>
    <col min="14339" max="14339" width="31.7109375" style="4" customWidth="1"/>
    <col min="14340" max="14340" width="10.42578125" style="4" customWidth="1"/>
    <col min="14341" max="14341" width="11.85546875" style="4" bestFit="1" customWidth="1"/>
    <col min="14342" max="14343" width="13.28515625" style="4" bestFit="1" customWidth="1"/>
    <col min="14344" max="14361" width="0" style="4" hidden="1" customWidth="1"/>
    <col min="14362" max="14362" width="10" style="4" customWidth="1"/>
    <col min="14363" max="14363" width="10.28515625" style="4" customWidth="1"/>
    <col min="14364" max="14364" width="0" style="4" hidden="1" customWidth="1"/>
    <col min="14365" max="14367" width="6.7109375" style="4" customWidth="1"/>
    <col min="14368" max="14368" width="36.5703125" style="4" customWidth="1"/>
    <col min="14369" max="14592" width="11.42578125" style="4"/>
    <col min="14593" max="14593" width="5.42578125" style="4" customWidth="1"/>
    <col min="14594" max="14594" width="12" style="4" customWidth="1"/>
    <col min="14595" max="14595" width="31.7109375" style="4" customWidth="1"/>
    <col min="14596" max="14596" width="10.42578125" style="4" customWidth="1"/>
    <col min="14597" max="14597" width="11.85546875" style="4" bestFit="1" customWidth="1"/>
    <col min="14598" max="14599" width="13.28515625" style="4" bestFit="1" customWidth="1"/>
    <col min="14600" max="14617" width="0" style="4" hidden="1" customWidth="1"/>
    <col min="14618" max="14618" width="10" style="4" customWidth="1"/>
    <col min="14619" max="14619" width="10.28515625" style="4" customWidth="1"/>
    <col min="14620" max="14620" width="0" style="4" hidden="1" customWidth="1"/>
    <col min="14621" max="14623" width="6.7109375" style="4" customWidth="1"/>
    <col min="14624" max="14624" width="36.5703125" style="4" customWidth="1"/>
    <col min="14625" max="14848" width="11.42578125" style="4"/>
    <col min="14849" max="14849" width="5.42578125" style="4" customWidth="1"/>
    <col min="14850" max="14850" width="12" style="4" customWidth="1"/>
    <col min="14851" max="14851" width="31.7109375" style="4" customWidth="1"/>
    <col min="14852" max="14852" width="10.42578125" style="4" customWidth="1"/>
    <col min="14853" max="14853" width="11.85546875" style="4" bestFit="1" customWidth="1"/>
    <col min="14854" max="14855" width="13.28515625" style="4" bestFit="1" customWidth="1"/>
    <col min="14856" max="14873" width="0" style="4" hidden="1" customWidth="1"/>
    <col min="14874" max="14874" width="10" style="4" customWidth="1"/>
    <col min="14875" max="14875" width="10.28515625" style="4" customWidth="1"/>
    <col min="14876" max="14876" width="0" style="4" hidden="1" customWidth="1"/>
    <col min="14877" max="14879" width="6.7109375" style="4" customWidth="1"/>
    <col min="14880" max="14880" width="36.5703125" style="4" customWidth="1"/>
    <col min="14881" max="15104" width="11.42578125" style="4"/>
    <col min="15105" max="15105" width="5.42578125" style="4" customWidth="1"/>
    <col min="15106" max="15106" width="12" style="4" customWidth="1"/>
    <col min="15107" max="15107" width="31.7109375" style="4" customWidth="1"/>
    <col min="15108" max="15108" width="10.42578125" style="4" customWidth="1"/>
    <col min="15109" max="15109" width="11.85546875" style="4" bestFit="1" customWidth="1"/>
    <col min="15110" max="15111" width="13.28515625" style="4" bestFit="1" customWidth="1"/>
    <col min="15112" max="15129" width="0" style="4" hidden="1" customWidth="1"/>
    <col min="15130" max="15130" width="10" style="4" customWidth="1"/>
    <col min="15131" max="15131" width="10.28515625" style="4" customWidth="1"/>
    <col min="15132" max="15132" width="0" style="4" hidden="1" customWidth="1"/>
    <col min="15133" max="15135" width="6.7109375" style="4" customWidth="1"/>
    <col min="15136" max="15136" width="36.5703125" style="4" customWidth="1"/>
    <col min="15137" max="15360" width="11.42578125" style="4"/>
    <col min="15361" max="15361" width="5.42578125" style="4" customWidth="1"/>
    <col min="15362" max="15362" width="12" style="4" customWidth="1"/>
    <col min="15363" max="15363" width="31.7109375" style="4" customWidth="1"/>
    <col min="15364" max="15364" width="10.42578125" style="4" customWidth="1"/>
    <col min="15365" max="15365" width="11.85546875" style="4" bestFit="1" customWidth="1"/>
    <col min="15366" max="15367" width="13.28515625" style="4" bestFit="1" customWidth="1"/>
    <col min="15368" max="15385" width="0" style="4" hidden="1" customWidth="1"/>
    <col min="15386" max="15386" width="10" style="4" customWidth="1"/>
    <col min="15387" max="15387" width="10.28515625" style="4" customWidth="1"/>
    <col min="15388" max="15388" width="0" style="4" hidden="1" customWidth="1"/>
    <col min="15389" max="15391" width="6.7109375" style="4" customWidth="1"/>
    <col min="15392" max="15392" width="36.5703125" style="4" customWidth="1"/>
    <col min="15393" max="15616" width="11.42578125" style="4"/>
    <col min="15617" max="15617" width="5.42578125" style="4" customWidth="1"/>
    <col min="15618" max="15618" width="12" style="4" customWidth="1"/>
    <col min="15619" max="15619" width="31.7109375" style="4" customWidth="1"/>
    <col min="15620" max="15620" width="10.42578125" style="4" customWidth="1"/>
    <col min="15621" max="15621" width="11.85546875" style="4" bestFit="1" customWidth="1"/>
    <col min="15622" max="15623" width="13.28515625" style="4" bestFit="1" customWidth="1"/>
    <col min="15624" max="15641" width="0" style="4" hidden="1" customWidth="1"/>
    <col min="15642" max="15642" width="10" style="4" customWidth="1"/>
    <col min="15643" max="15643" width="10.28515625" style="4" customWidth="1"/>
    <col min="15644" max="15644" width="0" style="4" hidden="1" customWidth="1"/>
    <col min="15645" max="15647" width="6.7109375" style="4" customWidth="1"/>
    <col min="15648" max="15648" width="36.5703125" style="4" customWidth="1"/>
    <col min="15649" max="15872" width="11.42578125" style="4"/>
    <col min="15873" max="15873" width="5.42578125" style="4" customWidth="1"/>
    <col min="15874" max="15874" width="12" style="4" customWidth="1"/>
    <col min="15875" max="15875" width="31.7109375" style="4" customWidth="1"/>
    <col min="15876" max="15876" width="10.42578125" style="4" customWidth="1"/>
    <col min="15877" max="15877" width="11.85546875" style="4" bestFit="1" customWidth="1"/>
    <col min="15878" max="15879" width="13.28515625" style="4" bestFit="1" customWidth="1"/>
    <col min="15880" max="15897" width="0" style="4" hidden="1" customWidth="1"/>
    <col min="15898" max="15898" width="10" style="4" customWidth="1"/>
    <col min="15899" max="15899" width="10.28515625" style="4" customWidth="1"/>
    <col min="15900" max="15900" width="0" style="4" hidden="1" customWidth="1"/>
    <col min="15901" max="15903" width="6.7109375" style="4" customWidth="1"/>
    <col min="15904" max="15904" width="36.5703125" style="4" customWidth="1"/>
    <col min="15905" max="16128" width="11.42578125" style="4"/>
    <col min="16129" max="16129" width="5.42578125" style="4" customWidth="1"/>
    <col min="16130" max="16130" width="12" style="4" customWidth="1"/>
    <col min="16131" max="16131" width="31.7109375" style="4" customWidth="1"/>
    <col min="16132" max="16132" width="10.42578125" style="4" customWidth="1"/>
    <col min="16133" max="16133" width="11.85546875" style="4" bestFit="1" customWidth="1"/>
    <col min="16134" max="16135" width="13.28515625" style="4" bestFit="1" customWidth="1"/>
    <col min="16136" max="16153" width="0" style="4" hidden="1" customWidth="1"/>
    <col min="16154" max="16154" width="10" style="4" customWidth="1"/>
    <col min="16155" max="16155" width="10.28515625" style="4" customWidth="1"/>
    <col min="16156" max="16156" width="0" style="4" hidden="1" customWidth="1"/>
    <col min="16157" max="16159" width="6.7109375" style="4" customWidth="1"/>
    <col min="16160" max="16160" width="36.5703125" style="4" customWidth="1"/>
    <col min="16161" max="16384" width="11.42578125" style="4"/>
  </cols>
  <sheetData>
    <row r="1" spans="1:32" x14ac:dyDescent="0.2">
      <c r="A1" s="258" t="s">
        <v>342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</row>
    <row r="2" spans="1:32" x14ac:dyDescent="0.2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</row>
    <row r="3" spans="1:32" hidden="1" x14ac:dyDescent="0.2">
      <c r="A3" s="260" t="s">
        <v>25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260"/>
      <c r="AC3" s="260"/>
      <c r="AD3" s="260"/>
      <c r="AE3" s="260"/>
      <c r="AF3" s="260"/>
    </row>
    <row r="4" spans="1:32" hidden="1" x14ac:dyDescent="0.2">
      <c r="A4" s="260" t="s">
        <v>26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</row>
    <row r="5" spans="1:32" hidden="1" x14ac:dyDescent="0.2">
      <c r="A5" s="260" t="s">
        <v>27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</row>
    <row r="6" spans="1:32" x14ac:dyDescent="0.2">
      <c r="A6" s="260" t="s">
        <v>325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</row>
    <row r="7" spans="1:32" x14ac:dyDescent="0.2">
      <c r="A7" s="261" t="s">
        <v>344</v>
      </c>
      <c r="B7" s="261"/>
      <c r="C7" s="245" t="s">
        <v>345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">
      <c r="A8" s="261" t="s">
        <v>346</v>
      </c>
      <c r="B8" s="262"/>
      <c r="C8" s="245">
        <v>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2">
      <c r="A9" s="261" t="s">
        <v>347</v>
      </c>
      <c r="B9" s="262"/>
      <c r="C9" s="246" t="s">
        <v>360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16"/>
    </row>
    <row r="10" spans="1:32" x14ac:dyDescent="0.2">
      <c r="A10" s="255" t="s">
        <v>0</v>
      </c>
      <c r="B10" s="256" t="s">
        <v>0</v>
      </c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7"/>
    </row>
    <row r="11" spans="1:32" ht="27" customHeight="1" x14ac:dyDescent="0.2">
      <c r="A11" s="291" t="s">
        <v>370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3"/>
    </row>
    <row r="12" spans="1:32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">
      <c r="A13" s="264" t="s">
        <v>1</v>
      </c>
      <c r="B13" s="268"/>
      <c r="C13" s="265"/>
      <c r="D13" s="269" t="s">
        <v>3</v>
      </c>
      <c r="E13" s="269" t="s">
        <v>5</v>
      </c>
      <c r="F13" s="266" t="s">
        <v>6</v>
      </c>
      <c r="G13" s="267"/>
      <c r="H13" s="266" t="s">
        <v>7</v>
      </c>
      <c r="I13" s="267"/>
      <c r="J13" s="264" t="s">
        <v>8</v>
      </c>
      <c r="K13" s="265"/>
      <c r="L13" s="264" t="s">
        <v>8</v>
      </c>
      <c r="M13" s="265"/>
      <c r="N13" s="264" t="s">
        <v>28</v>
      </c>
      <c r="O13" s="265"/>
      <c r="P13" s="264" t="s">
        <v>9</v>
      </c>
      <c r="Q13" s="265"/>
      <c r="R13" s="264" t="s">
        <v>10</v>
      </c>
      <c r="S13" s="265"/>
      <c r="T13" s="264" t="s">
        <v>10</v>
      </c>
      <c r="U13" s="265"/>
      <c r="V13" s="264" t="s">
        <v>29</v>
      </c>
      <c r="W13" s="265"/>
      <c r="X13" s="264" t="s">
        <v>11</v>
      </c>
      <c r="Y13" s="265"/>
      <c r="Z13" s="275" t="s">
        <v>22</v>
      </c>
      <c r="AA13" s="275"/>
      <c r="AB13" s="275"/>
      <c r="AC13" s="266" t="s">
        <v>12</v>
      </c>
      <c r="AD13" s="276"/>
      <c r="AE13" s="267"/>
      <c r="AF13" s="274" t="s">
        <v>23</v>
      </c>
    </row>
    <row r="14" spans="1:32" x14ac:dyDescent="0.2">
      <c r="A14" s="188" t="s">
        <v>13</v>
      </c>
      <c r="B14" s="275" t="s">
        <v>2</v>
      </c>
      <c r="C14" s="275"/>
      <c r="D14" s="270"/>
      <c r="E14" s="270"/>
      <c r="F14" s="187" t="s">
        <v>14</v>
      </c>
      <c r="G14" s="187" t="s">
        <v>15</v>
      </c>
      <c r="H14" s="187" t="s">
        <v>4</v>
      </c>
      <c r="I14" s="187" t="s">
        <v>16</v>
      </c>
      <c r="J14" s="187" t="s">
        <v>14</v>
      </c>
      <c r="K14" s="187" t="s">
        <v>15</v>
      </c>
      <c r="L14" s="2" t="s">
        <v>17</v>
      </c>
      <c r="M14" s="2" t="s">
        <v>18</v>
      </c>
      <c r="N14" s="187" t="s">
        <v>14</v>
      </c>
      <c r="O14" s="187" t="s">
        <v>15</v>
      </c>
      <c r="P14" s="2" t="s">
        <v>17</v>
      </c>
      <c r="Q14" s="2" t="s">
        <v>18</v>
      </c>
      <c r="R14" s="187" t="s">
        <v>14</v>
      </c>
      <c r="S14" s="187" t="s">
        <v>15</v>
      </c>
      <c r="T14" s="2" t="s">
        <v>17</v>
      </c>
      <c r="U14" s="2" t="s">
        <v>18</v>
      </c>
      <c r="V14" s="187" t="s">
        <v>14</v>
      </c>
      <c r="W14" s="187" t="s">
        <v>15</v>
      </c>
      <c r="X14" s="2" t="s">
        <v>17</v>
      </c>
      <c r="Y14" s="2" t="s">
        <v>18</v>
      </c>
      <c r="Z14" s="2" t="s">
        <v>17</v>
      </c>
      <c r="AA14" s="2" t="s">
        <v>18</v>
      </c>
      <c r="AB14" s="2" t="s">
        <v>24</v>
      </c>
      <c r="AC14" s="187" t="s">
        <v>19</v>
      </c>
      <c r="AD14" s="187" t="s">
        <v>20</v>
      </c>
      <c r="AE14" s="187" t="s">
        <v>21</v>
      </c>
      <c r="AF14" s="274"/>
    </row>
    <row r="15" spans="1:32" ht="15.75" x14ac:dyDescent="0.2">
      <c r="A15" s="9"/>
      <c r="B15" s="263" t="s">
        <v>45</v>
      </c>
      <c r="C15" s="263"/>
      <c r="D15" s="33" t="s">
        <v>46</v>
      </c>
      <c r="E15" s="29">
        <v>0.8</v>
      </c>
      <c r="F15" s="23">
        <f>$F$17*E15</f>
        <v>365887.60000000003</v>
      </c>
      <c r="G15" s="23">
        <f>$G$17*E15</f>
        <v>611479.44800000009</v>
      </c>
      <c r="H15" s="14"/>
      <c r="I15" s="17"/>
      <c r="J15" s="8"/>
      <c r="K15" s="8"/>
      <c r="L15" s="9"/>
      <c r="M15" s="15"/>
      <c r="N15" s="8"/>
      <c r="O15" s="8"/>
      <c r="P15" s="9"/>
      <c r="Q15" s="15"/>
      <c r="R15" s="8"/>
      <c r="S15" s="8"/>
      <c r="T15" s="9"/>
      <c r="U15" s="15"/>
      <c r="V15" s="8"/>
      <c r="W15" s="8"/>
      <c r="X15" s="9"/>
      <c r="Y15" s="3"/>
      <c r="Z15" s="190">
        <v>4800</v>
      </c>
      <c r="AA15" s="26">
        <v>1682</v>
      </c>
      <c r="AB15" s="14"/>
      <c r="AC15" s="3"/>
      <c r="AD15" s="3"/>
      <c r="AE15" s="3"/>
      <c r="AF15" s="363" t="s">
        <v>341</v>
      </c>
    </row>
    <row r="16" spans="1:32" ht="15.75" x14ac:dyDescent="0.2">
      <c r="A16" s="9"/>
      <c r="B16" s="263" t="s">
        <v>47</v>
      </c>
      <c r="C16" s="263"/>
      <c r="D16" s="33" t="s">
        <v>44</v>
      </c>
      <c r="E16" s="29">
        <v>0.2</v>
      </c>
      <c r="F16" s="23">
        <f>$F$17*E16</f>
        <v>91471.900000000009</v>
      </c>
      <c r="G16" s="23">
        <f>$G$17*E16</f>
        <v>152869.86200000002</v>
      </c>
      <c r="H16" s="14"/>
      <c r="I16" s="17"/>
      <c r="J16" s="8"/>
      <c r="K16" s="8"/>
      <c r="L16" s="9"/>
      <c r="M16" s="15"/>
      <c r="N16" s="8"/>
      <c r="O16" s="8"/>
      <c r="P16" s="9"/>
      <c r="Q16" s="15"/>
      <c r="R16" s="8"/>
      <c r="S16" s="8"/>
      <c r="T16" s="9"/>
      <c r="U16" s="15"/>
      <c r="V16" s="8"/>
      <c r="W16" s="8"/>
      <c r="X16" s="9"/>
      <c r="Y16" s="3"/>
      <c r="Z16" s="190">
        <v>48</v>
      </c>
      <c r="AA16" s="26">
        <v>18</v>
      </c>
      <c r="AB16" s="14"/>
      <c r="AC16" s="3"/>
      <c r="AD16" s="3"/>
      <c r="AE16" s="3"/>
      <c r="AF16" s="364"/>
    </row>
    <row r="17" spans="1:32" ht="45" customHeight="1" x14ac:dyDescent="0.25">
      <c r="A17" s="277"/>
      <c r="B17" s="278"/>
      <c r="C17" s="279"/>
      <c r="D17" s="10"/>
      <c r="E17" s="27">
        <f>SUM(E15:E16)</f>
        <v>1</v>
      </c>
      <c r="F17" s="155">
        <v>457359.5</v>
      </c>
      <c r="G17" s="155">
        <v>764349.31</v>
      </c>
      <c r="H17" s="20"/>
      <c r="I17" s="20"/>
      <c r="J17" s="20"/>
      <c r="K17" s="20"/>
      <c r="L17" s="10"/>
      <c r="M17" s="18"/>
      <c r="N17" s="21"/>
      <c r="O17" s="21"/>
      <c r="P17" s="10"/>
      <c r="Q17" s="10"/>
      <c r="R17" s="20"/>
      <c r="S17" s="20"/>
      <c r="T17" s="10"/>
      <c r="U17" s="10"/>
      <c r="V17" s="20"/>
      <c r="W17" s="20"/>
      <c r="X17" s="10"/>
      <c r="Y17" s="10"/>
      <c r="Z17" s="13">
        <f>SUM(Z15:Z16)</f>
        <v>4848</v>
      </c>
      <c r="AA17" s="13">
        <f>SUM(AA15:AA16)</f>
        <v>1700</v>
      </c>
      <c r="AB17" s="13"/>
      <c r="AC17" s="19"/>
      <c r="AD17" s="19"/>
      <c r="AE17" s="19"/>
      <c r="AF17" s="22"/>
    </row>
    <row r="18" spans="1:32" x14ac:dyDescent="0.2">
      <c r="A18" s="6"/>
      <c r="B18" s="6"/>
      <c r="C18" s="6"/>
      <c r="D18" s="6"/>
      <c r="E18" s="6"/>
      <c r="F18" s="1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32" x14ac:dyDescent="0.2">
      <c r="A19" s="6"/>
      <c r="B19" s="12"/>
      <c r="C19" s="6"/>
      <c r="D19" s="6"/>
      <c r="E19" s="6"/>
      <c r="F19" s="11"/>
      <c r="G19" s="67"/>
      <c r="H19" s="6" t="s">
        <v>98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44" spans="1:32" s="28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5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6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6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</sheetData>
  <mergeCells count="32">
    <mergeCell ref="A6:AF6"/>
    <mergeCell ref="A1:AF1"/>
    <mergeCell ref="A2:AF2"/>
    <mergeCell ref="A3:AF3"/>
    <mergeCell ref="A4:AF4"/>
    <mergeCell ref="A5:AF5"/>
    <mergeCell ref="AF13:AF14"/>
    <mergeCell ref="B14:C14"/>
    <mergeCell ref="B15:C15"/>
    <mergeCell ref="AF15:AF16"/>
    <mergeCell ref="B16:C16"/>
    <mergeCell ref="L13:M13"/>
    <mergeCell ref="N13:O13"/>
    <mergeCell ref="P13:Q13"/>
    <mergeCell ref="R13:S13"/>
    <mergeCell ref="A13:C13"/>
    <mergeCell ref="D13:D14"/>
    <mergeCell ref="E13:E14"/>
    <mergeCell ref="F13:G13"/>
    <mergeCell ref="H13:I13"/>
    <mergeCell ref="J13:K13"/>
    <mergeCell ref="T13:U13"/>
    <mergeCell ref="A7:B7"/>
    <mergeCell ref="A9:B9"/>
    <mergeCell ref="A17:C17"/>
    <mergeCell ref="Z13:AB13"/>
    <mergeCell ref="AC13:AE13"/>
    <mergeCell ref="A8:B8"/>
    <mergeCell ref="A10:AF10"/>
    <mergeCell ref="A11:AF11"/>
    <mergeCell ref="V13:W13"/>
    <mergeCell ref="X13:Y1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</dc:creator>
  <cp:lastModifiedBy>Contabilidad</cp:lastModifiedBy>
  <cp:lastPrinted>2020-08-06T06:57:10Z</cp:lastPrinted>
  <dcterms:created xsi:type="dcterms:W3CDTF">2010-04-16T17:39:00Z</dcterms:created>
  <dcterms:modified xsi:type="dcterms:W3CDTF">2021-05-26T19:26:05Z</dcterms:modified>
</cp:coreProperties>
</file>